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mc:AlternateContent xmlns:mc="http://schemas.openxmlformats.org/markup-compatibility/2006">
    <mc:Choice Requires="x15">
      <x15ac:absPath xmlns:x15ac="http://schemas.microsoft.com/office/spreadsheetml/2010/11/ac" url="https://summusinv-my.sharepoint.com/personal/romeo_summusinv_onmicrosoft_com/Documents/Documents/SUMMUS DESKTOP/PRESENTATIONS/NUVEI - 2nd presentation/"/>
    </mc:Choice>
  </mc:AlternateContent>
  <xr:revisionPtr revIDLastSave="0" documentId="8_{14D37200-7245-468A-9EA7-D8D30F94B8CD}" xr6:coauthVersionLast="45" xr6:coauthVersionMax="45" xr10:uidLastSave="{00000000-0000-0000-0000-000000000000}"/>
  <bookViews>
    <workbookView xWindow="-120" yWindow="-120" windowWidth="29040" windowHeight="15840" xr2:uid="{00000000-000D-0000-FFFF-FFFF00000000}"/>
  </bookViews>
  <sheets>
    <sheet name="Budget" sheetId="1" r:id="rId1"/>
    <sheet name="Help" sheetId="3" r:id="rId2"/>
    <sheet name="©" sheetId="6" r:id="rId3"/>
  </sheets>
  <definedNames>
    <definedName name="_xlnm.Print_Area" localSheetId="0">Budget!$D$1:$R$134</definedName>
    <definedName name="valuevx">42.314159</definedName>
    <definedName name="vertex42_copyright" hidden="1">"© 2008-2019 Vertex42 LLC"</definedName>
    <definedName name="vertex42_id" hidden="1">"personal-budget-spreadsheet.xlsx"</definedName>
    <definedName name="vertex42_title" hidden="1">"Personal Budget Spreadsheet"</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3" i="1" l="1"/>
  <c r="C143" i="1" s="1"/>
  <c r="A143" i="1"/>
  <c r="B134" i="1"/>
  <c r="A134" i="1"/>
  <c r="B113" i="1"/>
  <c r="A113" i="1"/>
  <c r="B94" i="1"/>
  <c r="A94" i="1"/>
  <c r="C79" i="1"/>
  <c r="C62" i="1"/>
  <c r="C52" i="1"/>
  <c r="C19" i="1"/>
  <c r="B79" i="1"/>
  <c r="A79" i="1"/>
  <c r="B72" i="1"/>
  <c r="A72" i="1"/>
  <c r="B62" i="1"/>
  <c r="A62" i="1"/>
  <c r="C66"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5" i="1"/>
  <c r="C56" i="1"/>
  <c r="C57" i="1"/>
  <c r="C58" i="1"/>
  <c r="C59" i="1"/>
  <c r="C60" i="1"/>
  <c r="C61" i="1"/>
  <c r="C65" i="1"/>
  <c r="C67" i="1"/>
  <c r="C68" i="1"/>
  <c r="C69" i="1"/>
  <c r="C70" i="1"/>
  <c r="C71" i="1"/>
  <c r="C75" i="1"/>
  <c r="C76" i="1"/>
  <c r="C77" i="1"/>
  <c r="C78" i="1"/>
  <c r="C22" i="1"/>
  <c r="B52" i="1"/>
  <c r="A52" i="1"/>
  <c r="C13" i="1"/>
  <c r="C14" i="1"/>
  <c r="C15" i="1"/>
  <c r="C16" i="1"/>
  <c r="C17" i="1"/>
  <c r="C18" i="1"/>
  <c r="C12" i="1"/>
  <c r="B19" i="1"/>
  <c r="A19" i="1"/>
  <c r="C134" i="1" l="1"/>
  <c r="C113" i="1"/>
  <c r="C94" i="1"/>
  <c r="S143" i="1"/>
  <c r="T138" i="1"/>
  <c r="T139" i="1"/>
  <c r="T140" i="1"/>
  <c r="T141" i="1"/>
  <c r="T142" i="1"/>
  <c r="T137" i="1"/>
  <c r="T143" i="1" s="1"/>
  <c r="S134" i="1"/>
  <c r="T117" i="1"/>
  <c r="T118" i="1"/>
  <c r="T119" i="1"/>
  <c r="T134" i="1" s="1"/>
  <c r="T120" i="1"/>
  <c r="T121" i="1"/>
  <c r="T122" i="1"/>
  <c r="T123" i="1"/>
  <c r="T124" i="1"/>
  <c r="T125" i="1"/>
  <c r="T126" i="1"/>
  <c r="T127" i="1"/>
  <c r="T128" i="1"/>
  <c r="T129" i="1"/>
  <c r="T130" i="1"/>
  <c r="T131" i="1"/>
  <c r="T132" i="1"/>
  <c r="T133" i="1"/>
  <c r="T116" i="1"/>
  <c r="S113" i="1"/>
  <c r="T98" i="1"/>
  <c r="T99" i="1"/>
  <c r="T100" i="1"/>
  <c r="T101" i="1"/>
  <c r="T102" i="1"/>
  <c r="T103" i="1"/>
  <c r="T104" i="1"/>
  <c r="T105" i="1"/>
  <c r="T106" i="1"/>
  <c r="T107" i="1"/>
  <c r="T108" i="1"/>
  <c r="T109" i="1"/>
  <c r="T110" i="1"/>
  <c r="T111" i="1"/>
  <c r="T112" i="1"/>
  <c r="T97" i="1"/>
  <c r="T113" i="1" s="1"/>
  <c r="S94" i="1"/>
  <c r="Q109" i="1"/>
  <c r="R109" i="1" s="1"/>
  <c r="T84" i="1"/>
  <c r="T85" i="1"/>
  <c r="T86" i="1"/>
  <c r="T87" i="1"/>
  <c r="T94" i="1" s="1"/>
  <c r="T88" i="1"/>
  <c r="T89" i="1"/>
  <c r="T90" i="1"/>
  <c r="T91" i="1"/>
  <c r="T92" i="1"/>
  <c r="T93" i="1"/>
  <c r="T83" i="1"/>
  <c r="S79" i="1"/>
  <c r="T76" i="1"/>
  <c r="T77" i="1"/>
  <c r="T78" i="1"/>
  <c r="T75" i="1"/>
  <c r="T66" i="1"/>
  <c r="T67" i="1"/>
  <c r="T68" i="1"/>
  <c r="T69" i="1"/>
  <c r="T70" i="1"/>
  <c r="T71" i="1"/>
  <c r="T65" i="1"/>
  <c r="T56" i="1"/>
  <c r="T57" i="1"/>
  <c r="T58" i="1"/>
  <c r="T59" i="1"/>
  <c r="T60" i="1"/>
  <c r="T61" i="1"/>
  <c r="T55" i="1"/>
  <c r="S72" i="1"/>
  <c r="S62" i="1"/>
  <c r="S52" i="1"/>
  <c r="T22" i="1"/>
  <c r="T23" i="1"/>
  <c r="T24" i="1"/>
  <c r="T25" i="1"/>
  <c r="T26" i="1"/>
  <c r="T27" i="1"/>
  <c r="T28" i="1"/>
  <c r="T29" i="1"/>
  <c r="T30" i="1"/>
  <c r="T31" i="1"/>
  <c r="T32" i="1"/>
  <c r="T33" i="1"/>
  <c r="T34" i="1"/>
  <c r="T35" i="1"/>
  <c r="T36" i="1"/>
  <c r="T52" i="1" s="1"/>
  <c r="T37" i="1"/>
  <c r="T38" i="1"/>
  <c r="T39" i="1"/>
  <c r="T40" i="1"/>
  <c r="T41" i="1"/>
  <c r="T42" i="1"/>
  <c r="T43" i="1"/>
  <c r="T44" i="1"/>
  <c r="T45" i="1"/>
  <c r="T46" i="1"/>
  <c r="T47" i="1"/>
  <c r="T48" i="1"/>
  <c r="T49" i="1"/>
  <c r="T50" i="1"/>
  <c r="T51" i="1"/>
  <c r="Q133" i="1"/>
  <c r="R133" i="1" s="1"/>
  <c r="Q129" i="1"/>
  <c r="R129" i="1" s="1"/>
  <c r="Q130" i="1"/>
  <c r="R130" i="1" s="1"/>
  <c r="Q132" i="1"/>
  <c r="R132" i="1" s="1"/>
  <c r="Q131" i="1"/>
  <c r="R131" i="1" s="1"/>
  <c r="Q124" i="1"/>
  <c r="R124" i="1" s="1"/>
  <c r="Q122" i="1"/>
  <c r="R122" i="1" s="1"/>
  <c r="Q121" i="1"/>
  <c r="R121" i="1" s="1"/>
  <c r="Q120" i="1"/>
  <c r="R120" i="1" s="1"/>
  <c r="Q126" i="1"/>
  <c r="R126" i="1" s="1"/>
  <c r="Q125" i="1"/>
  <c r="R125" i="1" s="1"/>
  <c r="Q119" i="1"/>
  <c r="R119" i="1" s="1"/>
  <c r="Q116" i="1"/>
  <c r="R116" i="1" s="1"/>
  <c r="Q117" i="1"/>
  <c r="R117" i="1" s="1"/>
  <c r="Q18" i="1"/>
  <c r="R18" i="1" s="1"/>
  <c r="Q118" i="1"/>
  <c r="R118" i="1" s="1"/>
  <c r="Q46" i="1"/>
  <c r="R46" i="1" s="1"/>
  <c r="Q128" i="1"/>
  <c r="R128" i="1" s="1"/>
  <c r="Q127" i="1"/>
  <c r="R127" i="1" s="1"/>
  <c r="Q110" i="1"/>
  <c r="R110" i="1" s="1"/>
  <c r="Q111" i="1"/>
  <c r="R111" i="1" s="1"/>
  <c r="Q112" i="1"/>
  <c r="R112" i="1" s="1"/>
  <c r="Q47" i="1"/>
  <c r="R47" i="1" s="1"/>
  <c r="Q92" i="1"/>
  <c r="R92" i="1" s="1"/>
  <c r="Q35" i="1"/>
  <c r="R35" i="1" s="1"/>
  <c r="Q36" i="1"/>
  <c r="R36" i="1" s="1"/>
  <c r="Q15" i="1"/>
  <c r="R15" i="1" s="1"/>
  <c r="T79" i="1" l="1"/>
  <c r="T72" i="1"/>
  <c r="T62" i="1"/>
  <c r="Q97" i="1"/>
  <c r="R97" i="1" s="1"/>
  <c r="Q86" i="1"/>
  <c r="R86" i="1" s="1"/>
  <c r="Q84" i="1"/>
  <c r="R84" i="1" s="1"/>
  <c r="D52" i="1"/>
  <c r="Q33" i="1"/>
  <c r="R33" i="1" s="1"/>
  <c r="Q38" i="1"/>
  <c r="R38" i="1" s="1"/>
  <c r="Q39" i="1"/>
  <c r="R39" i="1" s="1"/>
  <c r="Q40" i="1"/>
  <c r="R40" i="1" s="1"/>
  <c r="Q41" i="1"/>
  <c r="R41" i="1" s="1"/>
  <c r="Q37" i="1"/>
  <c r="R37" i="1" s="1"/>
  <c r="Q42" i="1"/>
  <c r="R42" i="1" s="1"/>
  <c r="Q43" i="1"/>
  <c r="R43" i="1" s="1"/>
  <c r="Q44" i="1"/>
  <c r="R44" i="1" s="1"/>
  <c r="Q48" i="1"/>
  <c r="R48" i="1" s="1"/>
  <c r="Q49" i="1"/>
  <c r="R49" i="1" s="1"/>
  <c r="Q45" i="1"/>
  <c r="R45" i="1" s="1"/>
  <c r="Q51" i="1"/>
  <c r="R51" i="1" s="1"/>
  <c r="Q50" i="1"/>
  <c r="R50" i="1" s="1"/>
  <c r="Q106" i="1" l="1"/>
  <c r="R106" i="1" s="1"/>
  <c r="Q104" i="1"/>
  <c r="R104" i="1" s="1"/>
  <c r="Q105" i="1"/>
  <c r="R105" i="1" s="1"/>
  <c r="Q99" i="1"/>
  <c r="R99" i="1" s="1"/>
  <c r="Q100" i="1"/>
  <c r="R100" i="1" s="1"/>
  <c r="H94" i="1" l="1"/>
  <c r="E94" i="1"/>
  <c r="E72" i="1"/>
  <c r="F72" i="1"/>
  <c r="G72" i="1"/>
  <c r="H72" i="1"/>
  <c r="I72" i="1"/>
  <c r="J72" i="1"/>
  <c r="K72" i="1"/>
  <c r="L72" i="1"/>
  <c r="M72" i="1"/>
  <c r="N72" i="1"/>
  <c r="O72" i="1"/>
  <c r="P72" i="1"/>
  <c r="F79" i="1"/>
  <c r="E79" i="1"/>
  <c r="P19" i="1" l="1"/>
  <c r="O19" i="1"/>
  <c r="N19" i="1"/>
  <c r="M19" i="1"/>
  <c r="L19" i="1"/>
  <c r="K19" i="1"/>
  <c r="J19" i="1"/>
  <c r="I19" i="1"/>
  <c r="H19" i="1"/>
  <c r="G19" i="1"/>
  <c r="F19" i="1"/>
  <c r="E19" i="1"/>
  <c r="E52" i="1"/>
  <c r="F62" i="1" l="1"/>
  <c r="G62" i="1"/>
  <c r="H62" i="1"/>
  <c r="I62" i="1"/>
  <c r="J62" i="1"/>
  <c r="K62" i="1"/>
  <c r="L62" i="1"/>
  <c r="M62" i="1"/>
  <c r="N62" i="1"/>
  <c r="O62" i="1"/>
  <c r="P62" i="1"/>
  <c r="E62" i="1"/>
  <c r="F52" i="1"/>
  <c r="G52" i="1"/>
  <c r="H52" i="1"/>
  <c r="I52" i="1"/>
  <c r="J52" i="1"/>
  <c r="K52" i="1"/>
  <c r="L52" i="1"/>
  <c r="M52" i="1"/>
  <c r="N52" i="1"/>
  <c r="O52" i="1"/>
  <c r="P52" i="1"/>
  <c r="Q29" i="1"/>
  <c r="D134" i="1"/>
  <c r="D143" i="1"/>
  <c r="D113" i="1"/>
  <c r="D94" i="1"/>
  <c r="D79" i="1"/>
  <c r="D72" i="1"/>
  <c r="D62" i="1"/>
  <c r="F134" i="1"/>
  <c r="G134" i="1"/>
  <c r="H134" i="1"/>
  <c r="I134" i="1"/>
  <c r="J134" i="1"/>
  <c r="K134" i="1"/>
  <c r="L134" i="1"/>
  <c r="M134" i="1"/>
  <c r="N134" i="1"/>
  <c r="O134" i="1"/>
  <c r="P134" i="1"/>
  <c r="E134" i="1"/>
  <c r="F143" i="1"/>
  <c r="G143" i="1"/>
  <c r="H143" i="1"/>
  <c r="I143" i="1"/>
  <c r="J143" i="1"/>
  <c r="K143" i="1"/>
  <c r="L143" i="1"/>
  <c r="M143" i="1"/>
  <c r="N143" i="1"/>
  <c r="O143" i="1"/>
  <c r="P143" i="1"/>
  <c r="E143" i="1"/>
  <c r="F113" i="1"/>
  <c r="G113" i="1"/>
  <c r="H113" i="1"/>
  <c r="I113" i="1"/>
  <c r="J113" i="1"/>
  <c r="K113" i="1"/>
  <c r="L113" i="1"/>
  <c r="M113" i="1"/>
  <c r="N113" i="1"/>
  <c r="O113" i="1"/>
  <c r="P113" i="1"/>
  <c r="E113" i="1"/>
  <c r="F94" i="1"/>
  <c r="G94" i="1"/>
  <c r="I94" i="1"/>
  <c r="J94" i="1"/>
  <c r="K94" i="1"/>
  <c r="L94" i="1"/>
  <c r="M94" i="1"/>
  <c r="N94" i="1"/>
  <c r="O94" i="1"/>
  <c r="P94" i="1"/>
  <c r="G79" i="1"/>
  <c r="H79" i="1"/>
  <c r="I79" i="1"/>
  <c r="J79" i="1"/>
  <c r="K79" i="1"/>
  <c r="L79" i="1"/>
  <c r="M79" i="1"/>
  <c r="N79" i="1"/>
  <c r="O79" i="1"/>
  <c r="P79" i="1"/>
  <c r="E6" i="1"/>
  <c r="F6" i="1"/>
  <c r="G6" i="1"/>
  <c r="H6" i="1"/>
  <c r="I6" i="1"/>
  <c r="J6" i="1"/>
  <c r="K6" i="1"/>
  <c r="L6" i="1"/>
  <c r="M6" i="1"/>
  <c r="N6" i="1"/>
  <c r="O6" i="1"/>
  <c r="P6" i="1"/>
  <c r="D19" i="1"/>
  <c r="O7" i="1" l="1"/>
  <c r="I7" i="1"/>
  <c r="P7" i="1"/>
  <c r="H7" i="1"/>
  <c r="G7" i="1"/>
  <c r="E7" i="1"/>
  <c r="J7" i="1"/>
  <c r="F7" i="1"/>
  <c r="L7" i="1"/>
  <c r="N7" i="1"/>
  <c r="M7" i="1"/>
  <c r="K7" i="1"/>
  <c r="Q123" i="1"/>
  <c r="R123" i="1" s="1"/>
  <c r="Q138" i="1"/>
  <c r="R138" i="1" s="1"/>
  <c r="Q139" i="1"/>
  <c r="R139" i="1" s="1"/>
  <c r="Q140" i="1"/>
  <c r="R140" i="1" s="1"/>
  <c r="Q141" i="1"/>
  <c r="R141" i="1" s="1"/>
  <c r="Q142" i="1"/>
  <c r="R142" i="1" s="1"/>
  <c r="Q137" i="1"/>
  <c r="Q98" i="1"/>
  <c r="R98" i="1" s="1"/>
  <c r="Q101" i="1"/>
  <c r="R101" i="1" s="1"/>
  <c r="Q102" i="1"/>
  <c r="R102" i="1" s="1"/>
  <c r="Q103" i="1"/>
  <c r="R103" i="1" s="1"/>
  <c r="Q107" i="1"/>
  <c r="R107" i="1" s="1"/>
  <c r="Q108" i="1"/>
  <c r="R108" i="1" s="1"/>
  <c r="Q85" i="1"/>
  <c r="R85" i="1" s="1"/>
  <c r="Q87" i="1"/>
  <c r="R87" i="1" s="1"/>
  <c r="Q88" i="1"/>
  <c r="R88" i="1" s="1"/>
  <c r="Q89" i="1"/>
  <c r="R89" i="1" s="1"/>
  <c r="Q90" i="1"/>
  <c r="R90" i="1" s="1"/>
  <c r="Q91" i="1"/>
  <c r="R91" i="1" s="1"/>
  <c r="Q93" i="1"/>
  <c r="R93" i="1" s="1"/>
  <c r="Q83" i="1"/>
  <c r="R83" i="1" s="1"/>
  <c r="Q76" i="1"/>
  <c r="R76" i="1" s="1"/>
  <c r="Q77" i="1"/>
  <c r="R77" i="1" s="1"/>
  <c r="Q78" i="1"/>
  <c r="R78" i="1" s="1"/>
  <c r="Q75" i="1"/>
  <c r="Q66" i="1"/>
  <c r="R66" i="1" s="1"/>
  <c r="Q67" i="1"/>
  <c r="R67" i="1" s="1"/>
  <c r="Q68" i="1"/>
  <c r="R68" i="1" s="1"/>
  <c r="Q69" i="1"/>
  <c r="R69" i="1" s="1"/>
  <c r="Q70" i="1"/>
  <c r="R70" i="1" s="1"/>
  <c r="Q71" i="1"/>
  <c r="R71" i="1" s="1"/>
  <c r="Q65" i="1"/>
  <c r="Q56" i="1"/>
  <c r="R56" i="1" s="1"/>
  <c r="Q57" i="1"/>
  <c r="R57" i="1" s="1"/>
  <c r="Q58" i="1"/>
  <c r="R58" i="1" s="1"/>
  <c r="Q59" i="1"/>
  <c r="R59" i="1" s="1"/>
  <c r="R60" i="1"/>
  <c r="Q61" i="1"/>
  <c r="R61" i="1" s="1"/>
  <c r="Q55" i="1"/>
  <c r="Q23" i="1"/>
  <c r="R23" i="1" s="1"/>
  <c r="Q24" i="1"/>
  <c r="R24" i="1" s="1"/>
  <c r="Q25" i="1"/>
  <c r="R25" i="1" s="1"/>
  <c r="Q26" i="1"/>
  <c r="R26" i="1" s="1"/>
  <c r="Q27" i="1"/>
  <c r="R27" i="1" s="1"/>
  <c r="Q28" i="1"/>
  <c r="R28" i="1" s="1"/>
  <c r="R29" i="1"/>
  <c r="Q30" i="1"/>
  <c r="R30" i="1" s="1"/>
  <c r="Q31" i="1"/>
  <c r="R31" i="1" s="1"/>
  <c r="Q32" i="1"/>
  <c r="R32" i="1" s="1"/>
  <c r="Q34" i="1"/>
  <c r="R34" i="1" s="1"/>
  <c r="Q22" i="1"/>
  <c r="Q13" i="1"/>
  <c r="R13" i="1" s="1"/>
  <c r="Q14" i="1"/>
  <c r="R14" i="1" s="1"/>
  <c r="Q16" i="1"/>
  <c r="R16" i="1" s="1"/>
  <c r="Q17" i="1"/>
  <c r="R17" i="1" s="1"/>
  <c r="Q12" i="1"/>
  <c r="Q79" i="1" l="1"/>
  <c r="R79" i="1" s="1"/>
  <c r="R65" i="1"/>
  <c r="Q72" i="1"/>
  <c r="R72" i="1" s="1"/>
  <c r="Q19" i="1"/>
  <c r="R19" i="1" s="1"/>
  <c r="R22" i="1"/>
  <c r="Q52" i="1"/>
  <c r="R52" i="1" s="1"/>
  <c r="R55" i="1"/>
  <c r="Q62" i="1"/>
  <c r="R62" i="1" s="1"/>
  <c r="R137" i="1"/>
  <c r="Q143" i="1"/>
  <c r="Q113" i="1"/>
  <c r="R113" i="1" s="1"/>
  <c r="Q134" i="1"/>
  <c r="R134" i="1" s="1"/>
  <c r="R75" i="1"/>
  <c r="Q94" i="1"/>
  <c r="R94" i="1" s="1"/>
  <c r="R12" i="1"/>
  <c r="P8" i="1"/>
  <c r="H8" i="1"/>
  <c r="O8" i="1"/>
  <c r="L8" i="1"/>
  <c r="J8" i="1"/>
  <c r="K8" i="1"/>
  <c r="M8" i="1"/>
  <c r="I8" i="1"/>
  <c r="N8" i="1"/>
  <c r="G8" i="1"/>
  <c r="Q6" i="1"/>
  <c r="R6" i="1" s="1"/>
  <c r="F8" i="1"/>
  <c r="R143" i="1" l="1"/>
  <c r="Q7" i="1"/>
  <c r="R7" i="1" s="1"/>
  <c r="E9" i="1"/>
  <c r="F9" i="1" s="1"/>
  <c r="G9" i="1" s="1"/>
  <c r="H9" i="1" s="1"/>
  <c r="I9" i="1" s="1"/>
  <c r="J9" i="1" s="1"/>
  <c r="K9" i="1" s="1"/>
  <c r="L9" i="1" s="1"/>
  <c r="M9" i="1" s="1"/>
  <c r="N9" i="1" s="1"/>
  <c r="O9" i="1" s="1"/>
  <c r="P9" i="1" s="1"/>
  <c r="E8" i="1"/>
  <c r="Q8" i="1" s="1"/>
  <c r="R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Jon</author>
  </authors>
  <commentList>
    <comment ref="D8" authorId="0" shapeId="0" xr:uid="{00000000-0006-0000-0000-000001000000}">
      <text>
        <r>
          <rPr>
            <b/>
            <sz val="8"/>
            <color indexed="81"/>
            <rFont val="Tahoma"/>
            <family val="2"/>
          </rPr>
          <t>NET</t>
        </r>
        <r>
          <rPr>
            <sz val="8"/>
            <color indexed="81"/>
            <rFont val="Tahoma"/>
            <family val="2"/>
          </rPr>
          <t>:
Income - Expenses</t>
        </r>
      </text>
    </comment>
  </commentList>
</comments>
</file>

<file path=xl/sharedStrings.xml><?xml version="1.0" encoding="utf-8"?>
<sst xmlns="http://schemas.openxmlformats.org/spreadsheetml/2006/main" count="387" uniqueCount="182">
  <si>
    <t>INCOME</t>
  </si>
  <si>
    <t>Total Income</t>
  </si>
  <si>
    <t>Total Expenses</t>
  </si>
  <si>
    <t>Groceries</t>
  </si>
  <si>
    <t>Gifts Given</t>
  </si>
  <si>
    <t>Internet</t>
  </si>
  <si>
    <t>Other</t>
  </si>
  <si>
    <t>Doctor/Dentist</t>
  </si>
  <si>
    <t>Medicine/Drugs</t>
  </si>
  <si>
    <t>Hobbies</t>
  </si>
  <si>
    <t>SUBSCRIPTIONS</t>
  </si>
  <si>
    <t>Charitable Donations</t>
  </si>
  <si>
    <t>Religious Donations</t>
  </si>
  <si>
    <t>SAVINGS</t>
  </si>
  <si>
    <t>Federal Taxes</t>
  </si>
  <si>
    <t>State/Local Taxes</t>
  </si>
  <si>
    <t>Registration/License</t>
  </si>
  <si>
    <t>Furnishings/Appliances</t>
  </si>
  <si>
    <t>Water/Sewer/Trash</t>
  </si>
  <si>
    <t>Mortgage/Rent</t>
  </si>
  <si>
    <t>Dining/Eating Out</t>
  </si>
  <si>
    <t>Cleaning</t>
  </si>
  <si>
    <t>Life Insurance</t>
  </si>
  <si>
    <t>Vacation/Travel</t>
  </si>
  <si>
    <t>Veterinarian/Pet Care</t>
  </si>
  <si>
    <t>Starting Balance</t>
  </si>
  <si>
    <t>JAN</t>
  </si>
  <si>
    <t>FEB</t>
  </si>
  <si>
    <t>MAR</t>
  </si>
  <si>
    <t>APR</t>
  </si>
  <si>
    <t>MAY</t>
  </si>
  <si>
    <t>JUN</t>
  </si>
  <si>
    <t>JUL</t>
  </si>
  <si>
    <t>AUG</t>
  </si>
  <si>
    <t>SEP</t>
  </si>
  <si>
    <t>OCT</t>
  </si>
  <si>
    <t>NOV</t>
  </si>
  <si>
    <t>DEC</t>
  </si>
  <si>
    <t>Total</t>
  </si>
  <si>
    <t>Projected End Balance</t>
  </si>
  <si>
    <t>Alimony/Child Support</t>
  </si>
  <si>
    <t>[42]</t>
  </si>
  <si>
    <t>Avg</t>
  </si>
  <si>
    <t>Intro</t>
  </si>
  <si>
    <t>Step 1:</t>
  </si>
  <si>
    <t>Define Budget Categories</t>
  </si>
  <si>
    <t>Step 2:</t>
  </si>
  <si>
    <t>Enter Your Beginning Balance</t>
  </si>
  <si>
    <t>Step 3:</t>
  </si>
  <si>
    <t>Define Your Budget</t>
  </si>
  <si>
    <t>For fixed expenses, such as rent or mortgage payments, enter the same amount in each month.</t>
  </si>
  <si>
    <t>For variable expenses such as utility bills, groceries, and birthday gifts, you can enter the estimated amounts in the months that they occur. Or, you can enter an estimated monthly average.</t>
  </si>
  <si>
    <t>Step 4:</t>
  </si>
  <si>
    <t>This personal budget spreadsheet is meant to help you create a budget for an entire year. Doing this will help you make predictions about your future finances. This is especially useful when making major life changes like moving or changing jobs.</t>
  </si>
  <si>
    <t>Fixed Expenses</t>
  </si>
  <si>
    <t>Variable Expenses</t>
  </si>
  <si>
    <t>Add Cell Comments</t>
  </si>
  <si>
    <t>Add cell comments as needed to help explain costs. For example, you might include the names of Birthdays in comments for the Gifts Given category</t>
  </si>
  <si>
    <t>Analyze Your Projected End Balance</t>
  </si>
  <si>
    <t>If your projected end balance is increasing over time, you might consider contributing more to your savings goals.</t>
  </si>
  <si>
    <t>If your projected end balance drops below what you consider a comfortable cushion, then you may need to cut back on some of your expenses.</t>
  </si>
  <si>
    <t>Add the balances in your spending accounts (cash, checking) to come up with your starting balance. Enter your balance at the top of the worksheet.</t>
  </si>
  <si>
    <t>HELP</t>
  </si>
  <si>
    <t>Personal Budget Spreadsheet</t>
  </si>
  <si>
    <t>By Vertex42.com</t>
  </si>
  <si>
    <t>Do not submit copies or modifications of this template to any website or online template gallery.</t>
  </si>
  <si>
    <t>Please review the following license agreement to learn how you may or may not use this template. Thank you.</t>
  </si>
  <si>
    <t>This worksheet is a simple way to create a monthly budget, but when you are ready to move on to a more advanced budgeting tool, try our Money Management Template listed below.</t>
  </si>
  <si>
    <t>Take the Next Step</t>
  </si>
  <si>
    <t>Using income and expense data from past receipts, balance statements, bills, pay stubs, and other information that you know about the coming year, fill in the budget amounts for each of the categories.</t>
  </si>
  <si>
    <t>Can can start with a month other than January by editing the column labels. For example, enter "Mar" in place of "Jan," then copy that cell to the right to automatically enter the other month labels.</t>
  </si>
  <si>
    <t>Each major category is a separate Excel Table. You can edit the sub-categories as needed. If you add or remove a major category (an entire Table), you will need to edit the formulas in the Budget Summary table.</t>
  </si>
  <si>
    <t>To add a new sub-category to a table, right-click in the table and go to Insert &gt; Table Rows Above. To remove a sub-category from a table, right-click in the table and go to Delete &gt; Table Rows.</t>
  </si>
  <si>
    <t>https://www.vertex42.com/ExcelTemplates/personal-budget-spreadsheet.html</t>
  </si>
  <si>
    <t>Do not delete this worksheet</t>
  </si>
  <si>
    <t>This spreadsheet, including all worksheets and associated content is a copyrighted work under the United States and other copyright laws.</t>
  </si>
  <si>
    <t>License Agreement</t>
  </si>
  <si>
    <t>© 2008-2019 Vertex42 LLC</t>
  </si>
  <si>
    <t>https://www.vertex42.com/licensing/EULA_personaluse.html</t>
  </si>
  <si>
    <t>© 2010-2019 Vertex42 LLC</t>
  </si>
  <si>
    <t>► Money Management Template</t>
  </si>
  <si>
    <t>Related Templates and Resources</t>
  </si>
  <si>
    <t>► How to Make a Budget with a Spreadsheet</t>
  </si>
  <si>
    <t>► 12 Principles of Personal Finance</t>
  </si>
  <si>
    <t>► Income and Expense Worksheet</t>
  </si>
  <si>
    <t>Fun Stuff</t>
  </si>
  <si>
    <t>Activities</t>
  </si>
  <si>
    <t>Media</t>
  </si>
  <si>
    <t>Books</t>
  </si>
  <si>
    <t>Games</t>
  </si>
  <si>
    <t>Outdoor Recreation</t>
  </si>
  <si>
    <t>Sports</t>
  </si>
  <si>
    <t>Toys/Gadgets</t>
  </si>
  <si>
    <t>Student Loans</t>
  </si>
  <si>
    <t>Other Loans</t>
  </si>
  <si>
    <t>More Budget Templates</t>
  </si>
  <si>
    <t xml:space="preserve"> </t>
  </si>
  <si>
    <t>Personal Supplies/Vitamins</t>
  </si>
  <si>
    <t>Investment income; interest, dividends</t>
  </si>
  <si>
    <t>Other income (rental income, gov't benefits)</t>
  </si>
  <si>
    <t>FIXED COSTS &amp; REGULAR MONTHLY PAYMENTS</t>
  </si>
  <si>
    <t>Refunds/Reimbursements/Gifts Received</t>
  </si>
  <si>
    <t>Income - Spouse (after tax &amp; deductions)</t>
  </si>
  <si>
    <t>Income - Me (after tax &amp; deductions)</t>
  </si>
  <si>
    <t>Condo / strata fees</t>
  </si>
  <si>
    <t>Property Taxes (if paid monthly or bi-annually)</t>
  </si>
  <si>
    <t>Property Insurance (if paid monthly or bi-annually)</t>
  </si>
  <si>
    <t>Heat / Gas / Electricity</t>
  </si>
  <si>
    <t>Phone (Residential)</t>
  </si>
  <si>
    <t xml:space="preserve">Cell phone(s) </t>
  </si>
  <si>
    <t>Childcare / Allowance / Children’s Expenses</t>
  </si>
  <si>
    <t xml:space="preserve">Health Care Premiums (eg. MSP, OHIP) </t>
  </si>
  <si>
    <t>Car Payment</t>
  </si>
  <si>
    <t>Life or Disability Insurance Premiums Provincial / Employer</t>
  </si>
  <si>
    <t xml:space="preserve">Life insurance - supplemental </t>
  </si>
  <si>
    <t>Car Insurance (if paid monthly)</t>
  </si>
  <si>
    <t xml:space="preserve">Monthly Payment Credit Card # 1 (if cards paid off monthly, put $0) </t>
  </si>
  <si>
    <t>Bank fees / Interest</t>
  </si>
  <si>
    <t xml:space="preserve">Monthly Payment Credit Card # 2 (if cards paid off monthly, put $0) </t>
  </si>
  <si>
    <t>Line of Credit Payment</t>
  </si>
  <si>
    <t>EXPENSES</t>
  </si>
  <si>
    <t>BUDGET SURPLUS / DEFICIT</t>
  </si>
  <si>
    <t xml:space="preserve">MONTHLY EXPENSES </t>
  </si>
  <si>
    <t>Pet Food &amp; treats</t>
  </si>
  <si>
    <t>Personal Salon/Barber/Estitician</t>
  </si>
  <si>
    <t xml:space="preserve">Gas </t>
  </si>
  <si>
    <t xml:space="preserve">Snacks, Lunches at work, Coffees </t>
  </si>
  <si>
    <t>Alcohol (beer/wine) or Cigarettes</t>
  </si>
  <si>
    <t>MONTHLY EXPENSES - SOME ARE VARIABLE</t>
  </si>
  <si>
    <t>Gym / Health Club Dues</t>
  </si>
  <si>
    <t>Health Care Insurance</t>
  </si>
  <si>
    <t>Annual</t>
  </si>
  <si>
    <t>Annual/
12 mos</t>
  </si>
  <si>
    <t>Netflix, Cable/Satellite</t>
  </si>
  <si>
    <t>RRSP /401K, RESP</t>
  </si>
  <si>
    <t>Car Payments</t>
  </si>
  <si>
    <t>Car Insurance</t>
  </si>
  <si>
    <t>TRANSPORTATION OR 2ND CAR</t>
  </si>
  <si>
    <t>Health - Medicine / Drugs - SEE BELOW FOR OTHER</t>
  </si>
  <si>
    <t>Health - Doctor / Dentist / Other	- SEE BELOW FOR OTHER</t>
  </si>
  <si>
    <t>Charitable Donation (if paid monthly) - SEE BELOW FOR ANNUAL</t>
  </si>
  <si>
    <t>CHARITY/GIFTS ANNUAL</t>
  </si>
  <si>
    <t>Fuel - Gas</t>
  </si>
  <si>
    <t>Bus/Taxi/ Uber /Train Fare</t>
  </si>
  <si>
    <t>Entertainment - USE BELOW CATEGORY FOR BREAKDOWN</t>
  </si>
  <si>
    <t>Savings Goal #1 - USE BELOW</t>
  </si>
  <si>
    <t>Savings Goal #2 - USE BELOW</t>
  </si>
  <si>
    <t>Savings Goal #3 - USE BELOW</t>
  </si>
  <si>
    <t>Loan Payment, student loan</t>
  </si>
  <si>
    <t>Home repairs / renovations</t>
  </si>
  <si>
    <t>Car Repairs and maintenance</t>
  </si>
  <si>
    <t>Other/Spotify / Apple</t>
  </si>
  <si>
    <t>Computer/Electronics supplies and equipment</t>
  </si>
  <si>
    <t xml:space="preserve">LUMP SUM AND ANNUAL EXPENSES </t>
  </si>
  <si>
    <t>HEALTH - OTHER FAMILY MEMBER</t>
  </si>
  <si>
    <t>OBLIGATIONS- ANNUAL EXPENSES</t>
  </si>
  <si>
    <t>ENTERTAINMENT - MONTLY BREAKDOWN</t>
  </si>
  <si>
    <t>Selling unused and unneeded items</t>
  </si>
  <si>
    <t xml:space="preserve">Property Taxes (if paid annually) </t>
  </si>
  <si>
    <t xml:space="preserve">Property Insurance (if paid annually) </t>
  </si>
  <si>
    <t xml:space="preserve">Car Repairs and Maintenance </t>
  </si>
  <si>
    <t xml:space="preserve">Car Insurance (if paid annually) </t>
  </si>
  <si>
    <t xml:space="preserve">Car registration, license, repairs	</t>
  </si>
  <si>
    <t>Medical &amp; Dental</t>
  </si>
  <si>
    <t>Furniture / Appliances / durable goods</t>
  </si>
  <si>
    <t>Clubs/Dues/Professional Memberships</t>
  </si>
  <si>
    <t xml:space="preserve">Gifts - Birthdays, Christmas, other </t>
  </si>
  <si>
    <t xml:space="preserve">Charity / annual - SEE BELOW </t>
  </si>
  <si>
    <t xml:space="preserve">Children’s Activities and/or Hobbies </t>
  </si>
  <si>
    <t>Self-Improvement</t>
  </si>
  <si>
    <t xml:space="preserve">Clubs &amp; Memberships </t>
  </si>
  <si>
    <t xml:space="preserve">Professional / Accounting Fees </t>
  </si>
  <si>
    <t>Travel &amp; Vacations</t>
  </si>
  <si>
    <t>Calculator</t>
  </si>
  <si>
    <t>Newspaper, magazines, online</t>
  </si>
  <si>
    <t>Apps, Amazon prime, etc</t>
  </si>
  <si>
    <t xml:space="preserve">This spreadsheet was modified to fit the income and expense categories described in this presentation. Inaccuracies in categories or calculation methodologies may exist and are to be used on your own risk.  </t>
  </si>
  <si>
    <t>Income from your hobbies</t>
  </si>
  <si>
    <t>MONTHLY
ACTUAL</t>
  </si>
  <si>
    <t>MONTHLY
TARGET</t>
  </si>
  <si>
    <t>% CHANGE</t>
  </si>
  <si>
    <t>CURRENT SPENDING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</si>
</sst>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_(&quot;$&quot;* #,##0.00_);_(&quot;$&quot;* \(#,##0.00\);_(&quot;$&quot;* &quot;-&quot;??_);_(@_)"/>
    <numFmt numFmtId="165" formatCode="_(* #,##0.00_);_(* \(#,##0.00\);_(* &quot;-&quot;??_);_(@_)"/>
    <numFmt numFmtId="166" formatCode="0.0%"/>
  </numFmts>
  <fonts count="66" x14ac:knownFonts="1">
    <font>
      <sz val="11"/>
      <name val="Arial"/>
      <family val="2"/>
    </font>
    <font>
      <sz val="11"/>
      <color theme="1"/>
      <name val="Trebuchet MS"/>
      <family val="2"/>
      <scheme val="minor"/>
    </font>
    <font>
      <sz val="10"/>
      <name val="Arial"/>
      <family val="2"/>
    </font>
    <font>
      <u/>
      <sz val="10"/>
      <color indexed="12"/>
      <name val="Arial"/>
      <family val="2"/>
    </font>
    <font>
      <sz val="8"/>
      <color indexed="81"/>
      <name val="Tahoma"/>
      <family val="2"/>
    </font>
    <font>
      <b/>
      <sz val="8"/>
      <color indexed="81"/>
      <name val="Tahoma"/>
      <family val="2"/>
    </font>
    <font>
      <sz val="10"/>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sz val="8"/>
      <name val="Arial"/>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0"/>
      <name val="Trebuchet MS"/>
      <family val="2"/>
      <scheme val="minor"/>
    </font>
    <font>
      <u/>
      <sz val="8"/>
      <color indexed="12"/>
      <name val="Trebuchet MS"/>
      <family val="2"/>
      <scheme val="minor"/>
    </font>
    <font>
      <sz val="8"/>
      <name val="Trebuchet MS"/>
      <family val="2"/>
      <scheme val="minor"/>
    </font>
    <font>
      <b/>
      <sz val="10"/>
      <name val="Trebuchet MS"/>
      <family val="2"/>
      <scheme val="minor"/>
    </font>
    <font>
      <b/>
      <sz val="18"/>
      <color theme="0"/>
      <name val="Arial"/>
      <family val="1"/>
      <scheme val="major"/>
    </font>
    <font>
      <b/>
      <sz val="18"/>
      <color theme="0"/>
      <name val="Trebuchet MS"/>
      <family val="2"/>
      <scheme val="minor"/>
    </font>
    <font>
      <b/>
      <sz val="10"/>
      <name val="Arial"/>
      <family val="1"/>
      <scheme val="major"/>
    </font>
    <font>
      <sz val="2"/>
      <color indexed="9"/>
      <name val="Trebuchet MS"/>
      <family val="2"/>
      <scheme val="minor"/>
    </font>
    <font>
      <b/>
      <sz val="10"/>
      <name val="Arial"/>
      <family val="2"/>
      <scheme val="major"/>
    </font>
    <font>
      <b/>
      <sz val="8"/>
      <name val="Arial"/>
      <family val="2"/>
      <scheme val="major"/>
    </font>
    <font>
      <sz val="9"/>
      <name val="Trebuchet MS"/>
      <family val="2"/>
      <scheme val="minor"/>
    </font>
    <font>
      <sz val="9"/>
      <color theme="1"/>
      <name val="Trebuchet MS"/>
      <family val="2"/>
      <scheme val="minor"/>
    </font>
    <font>
      <sz val="11"/>
      <name val="Trebuchet MS"/>
      <family val="2"/>
      <scheme val="minor"/>
    </font>
    <font>
      <sz val="9"/>
      <color theme="0" tint="-0.499984740745262"/>
      <name val="Arial"/>
      <family val="2"/>
    </font>
    <font>
      <b/>
      <sz val="12"/>
      <name val="Arial"/>
      <family val="2"/>
    </font>
    <font>
      <sz val="12"/>
      <name val="Arial"/>
      <family val="2"/>
    </font>
    <font>
      <b/>
      <sz val="11"/>
      <name val="Arial"/>
      <family val="2"/>
    </font>
    <font>
      <u/>
      <sz val="12"/>
      <color indexed="12"/>
      <name val="Arial"/>
      <family val="2"/>
    </font>
    <font>
      <u/>
      <sz val="11"/>
      <color indexed="12"/>
      <name val="Arial"/>
      <family val="2"/>
    </font>
    <font>
      <sz val="18"/>
      <color theme="4" tint="-0.249977111117893"/>
      <name val="Arial"/>
      <family val="2"/>
      <scheme val="major"/>
    </font>
    <font>
      <u/>
      <sz val="8"/>
      <color theme="0" tint="-0.34998626667073579"/>
      <name val="Arial"/>
      <family val="2"/>
    </font>
    <font>
      <sz val="11"/>
      <name val="Arial"/>
      <family val="2"/>
    </font>
    <font>
      <b/>
      <sz val="18"/>
      <color theme="0"/>
      <name val="Arial"/>
      <family val="2"/>
    </font>
    <font>
      <sz val="18"/>
      <color theme="0"/>
      <name val="Arial"/>
      <family val="2"/>
    </font>
    <font>
      <sz val="12"/>
      <color theme="1"/>
      <name val="Arial"/>
      <family val="2"/>
    </font>
    <font>
      <u/>
      <sz val="10"/>
      <color rgb="FF6600CC"/>
      <name val="Arial"/>
      <family val="2"/>
    </font>
    <font>
      <b/>
      <sz val="12"/>
      <color rgb="FF234372"/>
      <name val="Arial"/>
      <family val="2"/>
    </font>
    <font>
      <sz val="8"/>
      <color theme="0" tint="-0.34998626667073579"/>
      <name val="Arial"/>
      <family val="2"/>
    </font>
    <font>
      <u/>
      <sz val="8"/>
      <color theme="1" tint="0.34998626667073579"/>
      <name val="Arial"/>
      <family val="2"/>
    </font>
    <font>
      <b/>
      <sz val="10"/>
      <color theme="0"/>
      <name val="Arial"/>
      <family val="1"/>
      <scheme val="major"/>
    </font>
    <font>
      <sz val="9"/>
      <name val="Trebuchet MS"/>
      <scheme val="minor"/>
    </font>
    <font>
      <b/>
      <sz val="9"/>
      <color theme="1"/>
      <name val="Trebuchet MS"/>
      <family val="2"/>
      <scheme val="minor"/>
    </font>
    <font>
      <sz val="9"/>
      <color theme="1"/>
      <name val="Trebuchet MS"/>
      <scheme val="minor"/>
    </font>
    <font>
      <sz val="8"/>
      <color theme="1"/>
      <name val="Trebuchet MS"/>
      <family val="2"/>
      <scheme val="minor"/>
    </font>
    <font>
      <sz val="9"/>
      <color rgb="FF363435"/>
      <name val="Trebuchet MS"/>
      <family val="2"/>
    </font>
    <font>
      <b/>
      <sz val="10"/>
      <color theme="0"/>
      <name val="Trebuchet MS"/>
      <family val="2"/>
      <scheme val="minor"/>
    </font>
    <font>
      <b/>
      <sz val="9"/>
      <name val="Trebuchet MS"/>
      <family val="2"/>
      <scheme val="minor"/>
    </font>
    <font>
      <sz val="8"/>
      <color theme="4" tint="-0.499984740745262"/>
      <name val="Trebuchet MS"/>
      <family val="2"/>
      <scheme val="minor"/>
    </font>
    <font>
      <sz val="8"/>
      <name val="Trebuchet MS"/>
      <scheme val="minor"/>
    </font>
    <font>
      <sz val="9"/>
      <color theme="6" tint="-0.499984740745262"/>
      <name val="Trebuchet MS"/>
      <family val="2"/>
      <scheme val="minor"/>
    </font>
    <font>
      <sz val="9"/>
      <color theme="4" tint="-0.499984740745262"/>
      <name val="Trebuchet MS"/>
      <family val="2"/>
      <scheme val="minor"/>
    </font>
  </fonts>
  <fills count="29">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theme="0" tint="-4.9989318521683403E-2"/>
        <bgColor indexed="64"/>
      </patternFill>
    </fill>
    <fill>
      <patternFill patternType="solid">
        <fgColor rgb="FF3464AB"/>
        <bgColor indexed="64"/>
      </patternFill>
    </fill>
    <fill>
      <patternFill patternType="solid">
        <fgColor theme="0"/>
        <bgColor indexed="64"/>
      </patternFill>
    </fill>
    <fill>
      <patternFill patternType="solid">
        <fgColor rgb="FFDEE8F5"/>
        <bgColor indexed="64"/>
      </patternFill>
    </fill>
    <fill>
      <patternFill patternType="solid">
        <fgColor rgb="FFFFFF00"/>
        <bgColor indexed="64"/>
      </patternFill>
    </fill>
    <fill>
      <patternFill patternType="solid">
        <fgColor theme="4" tint="-0.24994659260841701"/>
        <bgColor auto="1"/>
      </patternFill>
    </fill>
    <fill>
      <patternFill patternType="solid">
        <fgColor theme="4" tint="0.79998168889431442"/>
        <bgColor indexed="64"/>
      </patternFill>
    </fill>
    <fill>
      <patternFill patternType="solid">
        <fgColor theme="6" tint="-0.24994659260841701"/>
        <bgColor auto="1"/>
      </patternFill>
    </fill>
    <fill>
      <patternFill patternType="solid">
        <fgColor theme="6" tint="0.79998168889431442"/>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top/>
      <bottom style="thin">
        <color indexed="64"/>
      </bottom>
      <diagonal/>
    </border>
    <border>
      <left/>
      <right/>
      <top style="thin">
        <color indexed="64"/>
      </top>
      <bottom style="double">
        <color indexed="64"/>
      </bottom>
      <diagonal/>
    </border>
    <border>
      <left style="thin">
        <color theme="0" tint="-0.24994659260841701"/>
      </left>
      <right style="thin">
        <color theme="0" tint="-0.24994659260841701"/>
      </right>
      <top style="thin">
        <color theme="0" tint="-0.24994659260841701"/>
      </top>
      <bottom/>
      <diagonal/>
    </border>
    <border>
      <left/>
      <right/>
      <top/>
      <bottom style="thin">
        <color rgb="FF3464AB"/>
      </bottom>
      <diagonal/>
    </border>
    <border>
      <left/>
      <right/>
      <top/>
      <bottom style="thin">
        <color theme="0" tint="-0.24994659260841701"/>
      </bottom>
      <diagonal/>
    </border>
    <border>
      <left/>
      <right/>
      <top style="double">
        <color theme="4"/>
      </top>
      <bottom/>
      <diagonal/>
    </border>
    <border>
      <left style="thin">
        <color theme="0" tint="-0.24994659260841701"/>
      </left>
      <right style="thin">
        <color theme="0" tint="-0.24994659260841701"/>
      </right>
      <top style="thin">
        <color theme="0" tint="-0.24994659260841701"/>
      </top>
      <bottom style="double">
        <color indexed="64"/>
      </bottom>
      <diagonal/>
    </border>
  </borders>
  <cellStyleXfs count="48">
    <xf numFmtId="0" fontId="0" fillId="0" borderId="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9" fillId="16" borderId="0" applyNumberFormat="0" applyBorder="0" applyAlignment="0" applyProtection="0"/>
    <xf numFmtId="0" fontId="10" fillId="17" borderId="1" applyNumberFormat="0" applyAlignment="0" applyProtection="0"/>
    <xf numFmtId="0" fontId="11" fillId="18" borderId="2" applyNumberFormat="0" applyAlignment="0" applyProtection="0"/>
    <xf numFmtId="165" fontId="2" fillId="0" borderId="0" applyFont="0" applyFill="0" applyBorder="0" applyAlignment="0" applyProtection="0"/>
    <xf numFmtId="164" fontId="2" fillId="0" borderId="0" applyFont="0" applyFill="0" applyBorder="0" applyAlignment="0" applyProtection="0"/>
    <xf numFmtId="0" fontId="12" fillId="0" borderId="0" applyNumberFormat="0" applyFill="0" applyBorder="0" applyAlignment="0" applyProtection="0"/>
    <xf numFmtId="0" fontId="13" fillId="19"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3" fillId="0" borderId="0" applyNumberFormat="0" applyFill="0" applyBorder="0" applyAlignment="0" applyProtection="0">
      <alignment vertical="top"/>
      <protection locked="0"/>
    </xf>
    <xf numFmtId="0" fontId="17" fillId="11" borderId="1" applyNumberFormat="0" applyAlignment="0" applyProtection="0"/>
    <xf numFmtId="0" fontId="18" fillId="0" borderId="6" applyNumberFormat="0" applyFill="0" applyAlignment="0" applyProtection="0"/>
    <xf numFmtId="0" fontId="19" fillId="5" borderId="0" applyNumberFormat="0" applyBorder="0" applyAlignment="0" applyProtection="0"/>
    <xf numFmtId="0" fontId="6" fillId="5" borderId="7" applyNumberFormat="0" applyFont="0" applyAlignment="0" applyProtection="0"/>
    <xf numFmtId="0" fontId="21" fillId="17" borderId="8" applyNumberFormat="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xf numFmtId="0" fontId="50" fillId="0" borderId="0" applyNumberFormat="0" applyFill="0" applyBorder="0" applyAlignment="0" applyProtection="0"/>
    <xf numFmtId="0" fontId="1" fillId="0" borderId="0"/>
    <xf numFmtId="9" fontId="46" fillId="0" borderId="0" applyFont="0" applyFill="0" applyBorder="0" applyAlignment="0" applyProtection="0"/>
  </cellStyleXfs>
  <cellXfs count="118">
    <xf numFmtId="0" fontId="0" fillId="0" borderId="0" xfId="0"/>
    <xf numFmtId="0" fontId="25" fillId="0" borderId="0" xfId="0" applyFont="1"/>
    <xf numFmtId="0" fontId="27" fillId="0" borderId="0" xfId="0" applyFont="1"/>
    <xf numFmtId="0" fontId="27" fillId="0" borderId="0" xfId="0" applyFont="1" applyFill="1" applyBorder="1"/>
    <xf numFmtId="0" fontId="28" fillId="0" borderId="0" xfId="0" applyFont="1" applyFill="1" applyBorder="1" applyAlignment="1">
      <alignment horizontal="right" vertical="center"/>
    </xf>
    <xf numFmtId="3" fontId="27" fillId="0" borderId="7" xfId="28" applyNumberFormat="1" applyFont="1" applyFill="1" applyBorder="1"/>
    <xf numFmtId="0" fontId="32" fillId="0" borderId="0" xfId="0" applyFont="1" applyAlignment="1">
      <alignment horizontal="right"/>
    </xf>
    <xf numFmtId="0" fontId="28" fillId="20" borderId="0" xfId="0" applyFont="1" applyFill="1" applyBorder="1" applyAlignment="1">
      <alignment horizontal="right" vertical="center"/>
    </xf>
    <xf numFmtId="3" fontId="27" fillId="20" borderId="0" xfId="29" applyNumberFormat="1" applyFont="1" applyFill="1" applyBorder="1" applyAlignment="1">
      <alignment horizontal="right" vertical="center"/>
    </xf>
    <xf numFmtId="0" fontId="28" fillId="20" borderId="10" xfId="0" applyFont="1" applyFill="1" applyBorder="1" applyAlignment="1">
      <alignment horizontal="right" vertical="center"/>
    </xf>
    <xf numFmtId="3" fontId="27" fillId="20" borderId="10" xfId="29" applyNumberFormat="1" applyFont="1" applyFill="1" applyBorder="1" applyAlignment="1">
      <alignment horizontal="right" vertical="center"/>
    </xf>
    <xf numFmtId="0" fontId="28" fillId="20" borderId="11" xfId="0" applyFont="1" applyFill="1" applyBorder="1" applyAlignment="1">
      <alignment horizontal="right" vertical="center"/>
    </xf>
    <xf numFmtId="0" fontId="3" fillId="0" borderId="0" xfId="36" applyFont="1" applyAlignment="1" applyProtection="1">
      <alignment horizontal="left" vertical="top"/>
    </xf>
    <xf numFmtId="0" fontId="20" fillId="0" borderId="0" xfId="0" applyNumberFormat="1" applyFont="1" applyAlignment="1">
      <alignment vertical="center"/>
    </xf>
    <xf numFmtId="0" fontId="0" fillId="0" borderId="0" xfId="0" applyFont="1"/>
    <xf numFmtId="0" fontId="2" fillId="0" borderId="0" xfId="0" applyNumberFormat="1" applyFont="1"/>
    <xf numFmtId="0" fontId="39" fillId="0" borderId="0" xfId="0" applyNumberFormat="1" applyFont="1" applyAlignment="1">
      <alignment vertical="top"/>
    </xf>
    <xf numFmtId="0" fontId="0" fillId="0" borderId="0" xfId="0" applyNumberFormat="1" applyFont="1" applyAlignment="1">
      <alignment vertical="top" wrapText="1"/>
    </xf>
    <xf numFmtId="0" fontId="20" fillId="0" borderId="0" xfId="0" applyNumberFormat="1" applyFont="1" applyAlignment="1">
      <alignment vertical="top"/>
    </xf>
    <xf numFmtId="0" fontId="40" fillId="0" borderId="0" xfId="0" applyNumberFormat="1" applyFont="1" applyAlignment="1">
      <alignment vertical="top"/>
    </xf>
    <xf numFmtId="0" fontId="0" fillId="0" borderId="0" xfId="0" applyNumberFormat="1" applyFont="1" applyAlignment="1">
      <alignment vertical="top"/>
    </xf>
    <xf numFmtId="0" fontId="40" fillId="0" borderId="0" xfId="0" applyNumberFormat="1" applyFont="1"/>
    <xf numFmtId="0" fontId="0" fillId="0" borderId="0" xfId="0" applyNumberFormat="1" applyFont="1"/>
    <xf numFmtId="0" fontId="20" fillId="0" borderId="0" xfId="0" applyNumberFormat="1" applyFont="1"/>
    <xf numFmtId="0" fontId="25" fillId="0" borderId="0" xfId="0" applyFont="1" applyFill="1"/>
    <xf numFmtId="0" fontId="30" fillId="0" borderId="0" xfId="0" applyFont="1" applyFill="1" applyBorder="1" applyAlignment="1">
      <alignment horizontal="left" vertical="center"/>
    </xf>
    <xf numFmtId="0" fontId="29" fillId="0" borderId="0" xfId="0" applyFont="1" applyFill="1" applyBorder="1" applyAlignment="1">
      <alignment vertical="center"/>
    </xf>
    <xf numFmtId="0" fontId="26" fillId="0" borderId="0" xfId="36" applyFont="1" applyFill="1" applyBorder="1" applyAlignment="1" applyProtection="1"/>
    <xf numFmtId="38" fontId="27" fillId="20" borderId="11" xfId="29" applyNumberFormat="1" applyFont="1" applyFill="1" applyBorder="1" applyAlignment="1">
      <alignment horizontal="right" vertical="center"/>
    </xf>
    <xf numFmtId="0" fontId="31" fillId="0" borderId="0" xfId="0" applyFont="1" applyFill="1" applyBorder="1" applyAlignment="1">
      <alignment vertical="center"/>
    </xf>
    <xf numFmtId="0" fontId="31" fillId="0" borderId="0" xfId="0" applyFont="1" applyFill="1" applyBorder="1" applyAlignment="1">
      <alignment horizontal="center" vertical="center"/>
    </xf>
    <xf numFmtId="0" fontId="31" fillId="0" borderId="0" xfId="0" applyFont="1" applyFill="1" applyBorder="1" applyAlignment="1">
      <alignment horizontal="right" vertical="center"/>
    </xf>
    <xf numFmtId="0" fontId="27" fillId="0" borderId="0" xfId="0" applyFont="1" applyAlignment="1">
      <alignment vertical="center"/>
    </xf>
    <xf numFmtId="0" fontId="33" fillId="20" borderId="0" xfId="0" applyFont="1" applyFill="1" applyBorder="1" applyAlignment="1">
      <alignment horizontal="right" vertical="center"/>
    </xf>
    <xf numFmtId="3" fontId="34" fillId="20" borderId="0" xfId="28" applyNumberFormat="1" applyFont="1" applyFill="1" applyBorder="1" applyAlignment="1">
      <alignment horizontal="center" vertical="center"/>
    </xf>
    <xf numFmtId="0" fontId="25" fillId="0" borderId="0" xfId="0" applyFont="1" applyAlignment="1">
      <alignment vertical="center"/>
    </xf>
    <xf numFmtId="3" fontId="27" fillId="20" borderId="0" xfId="0" applyNumberFormat="1" applyFont="1" applyFill="1" applyAlignment="1">
      <alignment vertical="center"/>
    </xf>
    <xf numFmtId="0" fontId="25" fillId="20" borderId="0" xfId="0" applyFont="1" applyFill="1" applyAlignment="1">
      <alignment vertical="center"/>
    </xf>
    <xf numFmtId="0" fontId="35" fillId="0" borderId="0" xfId="0" applyFont="1" applyFill="1" applyBorder="1" applyAlignment="1">
      <alignment vertical="center" shrinkToFit="1"/>
    </xf>
    <xf numFmtId="3" fontId="35" fillId="0" borderId="12" xfId="28" applyNumberFormat="1" applyFont="1" applyFill="1" applyBorder="1" applyAlignment="1">
      <alignment vertical="center"/>
    </xf>
    <xf numFmtId="3" fontId="35" fillId="20" borderId="0" xfId="0" applyNumberFormat="1" applyFont="1" applyFill="1" applyBorder="1" applyAlignment="1">
      <alignment vertical="center"/>
    </xf>
    <xf numFmtId="0" fontId="35" fillId="0" borderId="0" xfId="0" applyFont="1" applyFill="1" applyBorder="1" applyAlignment="1">
      <alignment horizontal="right" vertical="center" shrinkToFit="1"/>
    </xf>
    <xf numFmtId="3" fontId="35" fillId="0" borderId="0" xfId="0" applyNumberFormat="1" applyFont="1" applyFill="1" applyBorder="1" applyAlignment="1">
      <alignment vertical="center"/>
    </xf>
    <xf numFmtId="0" fontId="27" fillId="0" borderId="0" xfId="0" applyFont="1" applyFill="1" applyBorder="1" applyAlignment="1">
      <alignment vertical="center"/>
    </xf>
    <xf numFmtId="3" fontId="27" fillId="0" borderId="0" xfId="0" applyNumberFormat="1" applyFont="1" applyFill="1" applyBorder="1" applyAlignment="1">
      <alignment vertical="center"/>
    </xf>
    <xf numFmtId="3" fontId="36" fillId="20" borderId="0" xfId="0" applyNumberFormat="1" applyFont="1" applyFill="1" applyBorder="1" applyAlignment="1">
      <alignment vertical="center"/>
    </xf>
    <xf numFmtId="0" fontId="37" fillId="0" borderId="0" xfId="0" applyFont="1" applyAlignment="1">
      <alignment vertical="center"/>
    </xf>
    <xf numFmtId="0" fontId="0" fillId="0" borderId="0" xfId="0" applyFont="1" applyAlignment="1">
      <alignment vertical="top"/>
    </xf>
    <xf numFmtId="0" fontId="0" fillId="0" borderId="0" xfId="0" applyFont="1" applyAlignment="1">
      <alignment vertical="top" wrapText="1"/>
    </xf>
    <xf numFmtId="0" fontId="41" fillId="0" borderId="0" xfId="0" applyFont="1"/>
    <xf numFmtId="0" fontId="44" fillId="0" borderId="0" xfId="0" applyFont="1" applyFill="1" applyBorder="1" applyAlignment="1">
      <alignment vertical="center"/>
    </xf>
    <xf numFmtId="0" fontId="45" fillId="0" borderId="0" xfId="36" applyFont="1" applyFill="1" applyBorder="1" applyAlignment="1" applyProtection="1"/>
    <xf numFmtId="0" fontId="47" fillId="21" borderId="13" xfId="0" applyFont="1" applyFill="1" applyBorder="1" applyAlignment="1">
      <alignment horizontal="left" vertical="center" indent="1"/>
    </xf>
    <xf numFmtId="0" fontId="47" fillId="21" borderId="13" xfId="0" applyFont="1" applyFill="1" applyBorder="1" applyAlignment="1">
      <alignment horizontal="left" vertical="center"/>
    </xf>
    <xf numFmtId="0" fontId="48" fillId="21" borderId="13" xfId="0" applyFont="1" applyFill="1" applyBorder="1" applyAlignment="1">
      <alignment vertical="center"/>
    </xf>
    <xf numFmtId="0" fontId="0" fillId="0" borderId="0" xfId="0" applyBorder="1"/>
    <xf numFmtId="0" fontId="2" fillId="22" borderId="0" xfId="0" applyFont="1" applyFill="1" applyBorder="1"/>
    <xf numFmtId="0" fontId="40" fillId="22" borderId="0" xfId="0" applyFont="1" applyFill="1" applyBorder="1" applyAlignment="1">
      <alignment horizontal="left" wrapText="1" indent="1"/>
    </xf>
    <xf numFmtId="0" fontId="46" fillId="22" borderId="0" xfId="0" applyFont="1" applyFill="1" applyBorder="1"/>
    <xf numFmtId="0" fontId="3" fillId="22" borderId="0" xfId="36" applyFill="1" applyBorder="1" applyAlignment="1" applyProtection="1">
      <alignment horizontal="left" wrapText="1"/>
    </xf>
    <xf numFmtId="0" fontId="40" fillId="22" borderId="0" xfId="0" applyFont="1" applyFill="1" applyBorder="1" applyAlignment="1">
      <alignment horizontal="left" wrapText="1"/>
    </xf>
    <xf numFmtId="0" fontId="39" fillId="22" borderId="0" xfId="0" applyFont="1" applyFill="1" applyBorder="1" applyAlignment="1">
      <alignment horizontal="left" wrapText="1"/>
    </xf>
    <xf numFmtId="0" fontId="42" fillId="22" borderId="0" xfId="36" applyFont="1" applyFill="1" applyBorder="1" applyAlignment="1" applyProtection="1">
      <alignment horizontal="left" wrapText="1"/>
    </xf>
    <xf numFmtId="0" fontId="40" fillId="22" borderId="0" xfId="0" applyFont="1" applyFill="1" applyBorder="1" applyAlignment="1">
      <alignment horizontal="left"/>
    </xf>
    <xf numFmtId="0" fontId="49" fillId="22" borderId="0" xfId="0" applyFont="1" applyFill="1" applyBorder="1" applyAlignment="1">
      <alignment horizontal="left" wrapText="1"/>
    </xf>
    <xf numFmtId="0" fontId="2" fillId="0" borderId="0" xfId="0" applyFont="1" applyBorder="1"/>
    <xf numFmtId="0" fontId="2" fillId="0" borderId="0" xfId="0" applyFont="1"/>
    <xf numFmtId="0" fontId="0" fillId="0" borderId="0" xfId="0"/>
    <xf numFmtId="0" fontId="40" fillId="22" borderId="0" xfId="0" applyFont="1" applyFill="1" applyBorder="1"/>
    <xf numFmtId="0" fontId="38" fillId="0" borderId="0" xfId="0" applyNumberFormat="1" applyFont="1" applyAlignment="1">
      <alignment horizontal="right" vertical="center"/>
    </xf>
    <xf numFmtId="0" fontId="51" fillId="23" borderId="0" xfId="0" applyFont="1" applyFill="1" applyAlignment="1">
      <alignment vertical="center"/>
    </xf>
    <xf numFmtId="0" fontId="43" fillId="0" borderId="0" xfId="36" applyFont="1" applyAlignment="1" applyProtection="1">
      <alignment horizontal="left"/>
    </xf>
    <xf numFmtId="0" fontId="52" fillId="0" borderId="0" xfId="0" applyFont="1" applyFill="1" applyBorder="1" applyAlignment="1">
      <alignment horizontal="right"/>
    </xf>
    <xf numFmtId="0" fontId="53" fillId="0" borderId="0" xfId="36" applyFont="1" applyAlignment="1" applyProtection="1">
      <alignment horizontal="right"/>
    </xf>
    <xf numFmtId="0" fontId="35" fillId="24" borderId="0" xfId="0" applyFont="1" applyFill="1" applyBorder="1" applyAlignment="1">
      <alignment vertical="center" shrinkToFit="1"/>
    </xf>
    <xf numFmtId="0" fontId="36" fillId="0" borderId="0" xfId="0" applyFont="1" applyFill="1" applyBorder="1" applyAlignment="1">
      <alignment vertical="center" shrinkToFit="1"/>
    </xf>
    <xf numFmtId="0" fontId="54" fillId="25" borderId="14" xfId="0" applyFont="1" applyFill="1" applyBorder="1" applyAlignment="1">
      <alignment vertical="center"/>
    </xf>
    <xf numFmtId="0" fontId="55" fillId="0" borderId="0" xfId="0" applyFont="1" applyFill="1" applyAlignment="1">
      <alignment vertical="center" shrinkToFit="1"/>
    </xf>
    <xf numFmtId="0" fontId="35" fillId="0" borderId="0" xfId="0" applyFont="1" applyFill="1" applyAlignment="1">
      <alignment vertical="center" shrinkToFit="1"/>
    </xf>
    <xf numFmtId="3" fontId="36" fillId="20" borderId="0" xfId="0" applyNumberFormat="1" applyFont="1" applyFill="1" applyBorder="1" applyAlignment="1">
      <alignment horizontal="right" vertical="center"/>
    </xf>
    <xf numFmtId="3" fontId="57" fillId="20" borderId="0" xfId="0" applyNumberFormat="1" applyFont="1" applyFill="1" applyBorder="1" applyAlignment="1">
      <alignment vertical="center"/>
    </xf>
    <xf numFmtId="0" fontId="59" fillId="0" borderId="0" xfId="0" applyFont="1"/>
    <xf numFmtId="3" fontId="56" fillId="20" borderId="15" xfId="0" applyNumberFormat="1" applyFont="1" applyFill="1" applyBorder="1" applyAlignment="1">
      <alignment vertical="center"/>
    </xf>
    <xf numFmtId="0" fontId="28" fillId="0" borderId="0" xfId="0" applyFont="1" applyFill="1" applyBorder="1" applyAlignment="1">
      <alignment vertical="center"/>
    </xf>
    <xf numFmtId="0" fontId="61" fillId="24" borderId="0" xfId="0" applyFont="1" applyFill="1" applyBorder="1" applyAlignment="1">
      <alignment vertical="center" shrinkToFit="1"/>
    </xf>
    <xf numFmtId="3" fontId="63" fillId="0" borderId="0" xfId="28" applyNumberFormat="1" applyFont="1" applyFill="1" applyBorder="1" applyAlignment="1">
      <alignment vertical="center"/>
    </xf>
    <xf numFmtId="3" fontId="63" fillId="0" borderId="0" xfId="28" applyNumberFormat="1" applyFont="1" applyFill="1" applyBorder="1" applyAlignment="1">
      <alignment horizontal="right" vertical="center"/>
    </xf>
    <xf numFmtId="0" fontId="28" fillId="24" borderId="0" xfId="0" applyFont="1" applyFill="1" applyBorder="1" applyAlignment="1">
      <alignment vertical="center"/>
    </xf>
    <xf numFmtId="3" fontId="27" fillId="0" borderId="0" xfId="28" applyNumberFormat="1" applyFont="1" applyFill="1" applyBorder="1" applyAlignment="1">
      <alignment vertical="center"/>
    </xf>
    <xf numFmtId="0" fontId="28" fillId="0" borderId="0" xfId="0" applyFont="1" applyFill="1" applyBorder="1" applyAlignment="1">
      <alignment vertical="center" wrapText="1"/>
    </xf>
    <xf numFmtId="0" fontId="25" fillId="24" borderId="0" xfId="0" applyFont="1" applyFill="1"/>
    <xf numFmtId="3" fontId="27" fillId="0" borderId="0" xfId="28" applyNumberFormat="1" applyFont="1" applyFill="1" applyBorder="1" applyAlignment="1">
      <alignment horizontal="right" vertical="center"/>
    </xf>
    <xf numFmtId="3" fontId="62" fillId="26" borderId="0" xfId="28" applyNumberFormat="1" applyFont="1" applyFill="1" applyBorder="1" applyAlignment="1">
      <alignment vertical="center"/>
    </xf>
    <xf numFmtId="3" fontId="58" fillId="26" borderId="0" xfId="28" applyNumberFormat="1" applyFont="1" applyFill="1" applyBorder="1" applyAlignment="1">
      <alignment vertical="center"/>
    </xf>
    <xf numFmtId="3" fontId="62" fillId="26" borderId="0" xfId="28" applyNumberFormat="1" applyFont="1" applyFill="1" applyBorder="1" applyAlignment="1">
      <alignment horizontal="right" vertical="center"/>
    </xf>
    <xf numFmtId="3" fontId="58" fillId="26" borderId="0" xfId="28" applyNumberFormat="1" applyFont="1" applyFill="1" applyBorder="1" applyAlignment="1">
      <alignment horizontal="right" vertical="center"/>
    </xf>
    <xf numFmtId="0" fontId="60" fillId="25" borderId="14" xfId="0" applyFont="1" applyFill="1" applyBorder="1" applyAlignment="1">
      <alignment vertical="center"/>
    </xf>
    <xf numFmtId="0" fontId="60" fillId="25" borderId="14" xfId="0" applyFont="1" applyFill="1" applyBorder="1" applyAlignment="1">
      <alignment vertical="center" wrapText="1"/>
    </xf>
    <xf numFmtId="0" fontId="27" fillId="0" borderId="0" xfId="0" applyFont="1" applyAlignment="1">
      <alignment horizontal="left" wrapText="1"/>
    </xf>
    <xf numFmtId="0" fontId="0" fillId="0" borderId="0" xfId="0" applyAlignment="1">
      <alignment horizontal="left" wrapText="1"/>
    </xf>
    <xf numFmtId="0" fontId="54" fillId="27" borderId="14" xfId="0" applyFont="1" applyFill="1" applyBorder="1" applyAlignment="1">
      <alignment vertical="center"/>
    </xf>
    <xf numFmtId="0" fontId="54" fillId="27" borderId="14" xfId="0" applyFont="1" applyFill="1" applyBorder="1" applyAlignment="1">
      <alignment vertical="center" wrapText="1"/>
    </xf>
    <xf numFmtId="3" fontId="36" fillId="28" borderId="12" xfId="28" applyNumberFormat="1" applyFont="1" applyFill="1" applyBorder="1" applyAlignment="1">
      <alignment vertical="center"/>
    </xf>
    <xf numFmtId="3" fontId="64" fillId="28" borderId="12" xfId="28" applyNumberFormat="1" applyFont="1" applyFill="1" applyBorder="1" applyAlignment="1">
      <alignment vertical="center"/>
    </xf>
    <xf numFmtId="3" fontId="36" fillId="28" borderId="16" xfId="28" applyNumberFormat="1" applyFont="1" applyFill="1" applyBorder="1" applyAlignment="1">
      <alignment vertical="center"/>
    </xf>
    <xf numFmtId="3" fontId="64" fillId="28" borderId="16" xfId="28" applyNumberFormat="1" applyFont="1" applyFill="1" applyBorder="1" applyAlignment="1">
      <alignment vertical="center"/>
    </xf>
    <xf numFmtId="0" fontId="54" fillId="25" borderId="14" xfId="0" applyFont="1" applyFill="1" applyBorder="1" applyAlignment="1">
      <alignment vertical="center" wrapText="1"/>
    </xf>
    <xf numFmtId="3" fontId="36" fillId="26" borderId="12" xfId="28" applyNumberFormat="1" applyFont="1" applyFill="1" applyBorder="1" applyAlignment="1">
      <alignment vertical="center"/>
    </xf>
    <xf numFmtId="3" fontId="65" fillId="26" borderId="12" xfId="28" applyNumberFormat="1" applyFont="1" applyFill="1" applyBorder="1" applyAlignment="1">
      <alignment vertical="center"/>
    </xf>
    <xf numFmtId="3" fontId="36" fillId="26" borderId="16" xfId="28" applyNumberFormat="1" applyFont="1" applyFill="1" applyBorder="1" applyAlignment="1">
      <alignment vertical="center"/>
    </xf>
    <xf numFmtId="3" fontId="65" fillId="26" borderId="16" xfId="28" applyNumberFormat="1" applyFont="1" applyFill="1" applyBorder="1" applyAlignment="1">
      <alignment vertical="center"/>
    </xf>
    <xf numFmtId="3" fontId="27" fillId="0" borderId="0" xfId="0" applyNumberFormat="1" applyFont="1" applyAlignment="1">
      <alignment vertical="center"/>
    </xf>
    <xf numFmtId="166" fontId="36" fillId="28" borderId="12" xfId="47" applyNumberFormat="1" applyFont="1" applyFill="1" applyBorder="1" applyAlignment="1">
      <alignment vertical="center"/>
    </xf>
    <xf numFmtId="166" fontId="36" fillId="28" borderId="16" xfId="47" applyNumberFormat="1" applyFont="1" applyFill="1" applyBorder="1" applyAlignment="1">
      <alignment vertical="center"/>
    </xf>
    <xf numFmtId="166" fontId="36" fillId="26" borderId="12" xfId="47" applyNumberFormat="1" applyFont="1" applyFill="1" applyBorder="1" applyAlignment="1">
      <alignment vertical="center"/>
    </xf>
    <xf numFmtId="166" fontId="36" fillId="26" borderId="16" xfId="47" applyNumberFormat="1" applyFont="1" applyFill="1" applyBorder="1" applyAlignment="1">
      <alignment vertical="center"/>
    </xf>
    <xf numFmtId="0" fontId="28" fillId="20" borderId="11" xfId="0" applyFont="1" applyFill="1" applyBorder="1" applyAlignment="1">
      <alignment horizontal="left" vertical="center"/>
    </xf>
    <xf numFmtId="3" fontId="25" fillId="0" borderId="0" xfId="0" applyNumberFormat="1" applyFont="1" applyAlignment="1">
      <alignment vertical="center"/>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urrency" xfId="29" builtinId="4"/>
    <cellStyle name="Explanatory Text" xfId="30" builtinId="53" customBuiltin="1"/>
    <cellStyle name="Followed Hyperlink" xfId="45" builtinId="9"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put" xfId="37" builtinId="20" customBuiltin="1"/>
    <cellStyle name="Linked Cell" xfId="38" builtinId="24" customBuiltin="1"/>
    <cellStyle name="Neutral" xfId="39" builtinId="28" customBuiltin="1"/>
    <cellStyle name="Normal" xfId="0" builtinId="0" customBuiltin="1"/>
    <cellStyle name="Normal 2" xfId="46" xr:uid="{61E7DBF6-35D1-4137-B7AF-F639E6FC44DF}"/>
    <cellStyle name="Note" xfId="40" builtinId="10" customBuiltin="1"/>
    <cellStyle name="Output" xfId="41" builtinId="21" customBuiltin="1"/>
    <cellStyle name="Percent" xfId="47" builtinId="5"/>
    <cellStyle name="Title" xfId="42" builtinId="15" customBuiltin="1"/>
    <cellStyle name="Total" xfId="43" builtinId="25" customBuiltin="1"/>
    <cellStyle name="Warning Text" xfId="44" builtinId="11" customBuiltin="1"/>
  </cellStyles>
  <dxfs count="320">
    <dxf>
      <font>
        <b val="0"/>
        <i val="0"/>
        <strike val="0"/>
        <condense val="0"/>
        <extend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shrinkToFit="1" readingOrder="0"/>
    </dxf>
    <dxf>
      <font>
        <b val="0"/>
        <i val="0"/>
        <strike val="0"/>
        <condense val="0"/>
        <extend val="0"/>
        <outline val="0"/>
        <shadow val="0"/>
        <u val="none"/>
        <vertAlign val="baseline"/>
        <sz val="9"/>
        <color auto="1"/>
        <name val="Trebuchet MS"/>
        <family val="2"/>
        <scheme val="minor"/>
      </font>
      <numFmt numFmtId="3" formatCode="#,##0"/>
      <fill>
        <patternFill patternType="solid">
          <fgColor indexed="64"/>
          <bgColor theme="0" tint="-4.9989318521683403E-2"/>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family val="2"/>
        <scheme val="minor"/>
      </font>
      <numFmt numFmtId="3" formatCode="#,##0"/>
      <fill>
        <patternFill patternType="solid">
          <fgColor indexed="64"/>
          <bgColor theme="0" tint="-4.9989318521683403E-2"/>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family val="2"/>
        <scheme val="minor"/>
      </font>
      <fill>
        <patternFill patternType="none">
          <fgColor indexed="64"/>
          <bgColor indexed="65"/>
        </patternFill>
      </fill>
      <alignment horizontal="right" vertical="center" textRotation="0" wrapText="0" indent="0" justifyLastLine="0" shrinkToFit="1" readingOrder="0"/>
      <border diagonalUp="0" diagonalDown="0" outline="0">
        <left/>
        <right/>
        <top/>
        <bottom/>
      </border>
    </dxf>
    <dxf>
      <font>
        <b val="0"/>
        <i val="0"/>
        <strike val="0"/>
        <condense val="0"/>
        <extend val="0"/>
        <outline val="0"/>
        <shadow val="0"/>
        <u val="none"/>
        <vertAlign val="baseline"/>
        <sz val="9"/>
        <color auto="1"/>
        <name val="Trebuchet MS"/>
        <family val="2"/>
        <scheme val="minor"/>
      </font>
      <numFmt numFmtId="3" formatCode="#,##0"/>
      <fill>
        <patternFill patternType="solid">
          <fgColor indexed="64"/>
          <bgColor theme="0" tint="-4.9989318521683403E-2"/>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theme="1"/>
        <name val="Trebuchet MS"/>
        <scheme val="minor"/>
      </font>
      <numFmt numFmtId="3" formatCode="#,##0"/>
      <fill>
        <patternFill patternType="solid">
          <fgColor indexed="64"/>
          <bgColor theme="0" tint="-4.9989318521683403E-2"/>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solid">
          <fgColor indexed="64"/>
          <bgColor theme="0" tint="-4.9989318521683403E-2"/>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theme="1"/>
        <name val="Trebuchet MS"/>
        <scheme val="minor"/>
      </font>
      <numFmt numFmtId="3" formatCode="#,##0"/>
      <fill>
        <patternFill patternType="solid">
          <fgColor indexed="64"/>
          <bgColor theme="0" tint="-4.9989318521683403E-2"/>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fill>
        <patternFill patternType="none">
          <fgColor indexed="64"/>
          <bgColor indexed="65"/>
        </patternFill>
      </fill>
      <alignment horizontal="right" vertical="center" textRotation="0" wrapText="0" indent="0" justifyLastLine="0" shrinkToFit="1"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shrinkToFit="1" readingOrder="0"/>
    </dxf>
    <dxf>
      <font>
        <strike val="0"/>
        <outline val="0"/>
        <shadow val="0"/>
        <u val="none"/>
        <vertAlign val="baseline"/>
        <color auto="1"/>
        <name val="Trebuchet MS"/>
        <scheme val="minor"/>
      </font>
      <fill>
        <patternFill patternType="none">
          <fgColor indexed="64"/>
          <bgColor auto="1"/>
        </patternFill>
      </fill>
      <alignment vertical="center" textRotation="0" wrapText="0" indent="0" justifyLastLine="0" readingOrder="0"/>
    </dxf>
    <dxf>
      <font>
        <strike val="0"/>
        <outline val="0"/>
        <shadow val="0"/>
        <u val="none"/>
        <vertAlign val="baseline"/>
        <color auto="1"/>
        <name val="Trebuchet MS"/>
        <scheme val="minor"/>
      </font>
      <fill>
        <patternFill patternType="none">
          <fgColor indexed="64"/>
          <bgColor auto="1"/>
        </patternFill>
      </fill>
      <alignment vertical="center" textRotation="0" wrapText="0" indent="0" justifyLastLine="0" readingOrder="0"/>
    </dxf>
    <dxf>
      <font>
        <b/>
        <i val="0"/>
        <strike val="0"/>
        <condense val="0"/>
        <extend val="0"/>
        <outline val="0"/>
        <shadow val="0"/>
        <u val="none"/>
        <vertAlign val="baseline"/>
        <sz val="10"/>
        <color auto="1"/>
        <name val="Arial"/>
        <family val="1"/>
        <scheme val="maj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Trebuchet MS"/>
        <family val="2"/>
        <scheme val="minor"/>
      </font>
      <numFmt numFmtId="3" formatCode="#,##0"/>
      <fill>
        <patternFill patternType="solid">
          <fgColor indexed="64"/>
          <bgColor theme="0" tint="-4.9989318521683403E-2"/>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theme="1"/>
        <name val="Trebuchet MS"/>
        <scheme val="minor"/>
      </font>
      <numFmt numFmtId="3" formatCode="#,##0"/>
      <fill>
        <patternFill patternType="solid">
          <fgColor indexed="64"/>
          <bgColor theme="0" tint="-4.9989318521683403E-2"/>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solid">
          <fgColor indexed="64"/>
          <bgColor theme="0" tint="-4.9989318521683403E-2"/>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theme="1"/>
        <name val="Trebuchet MS"/>
        <scheme val="minor"/>
      </font>
      <numFmt numFmtId="3" formatCode="#,##0"/>
      <fill>
        <patternFill patternType="solid">
          <fgColor indexed="64"/>
          <bgColor theme="0" tint="-4.9989318521683403E-2"/>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strike val="0"/>
        <outline val="0"/>
        <shadow val="0"/>
        <u val="none"/>
        <vertAlign val="baseline"/>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8"/>
        <color auto="1"/>
        <name val="Trebuchet MS"/>
        <scheme val="minor"/>
      </font>
      <fill>
        <patternFill patternType="none">
          <fgColor indexed="64"/>
          <bgColor auto="1"/>
        </patternFill>
      </fill>
      <alignment vertical="center" textRotation="0" wrapText="0" indent="0" justifyLastLine="0" readingOrder="0"/>
    </dxf>
    <dxf>
      <font>
        <b/>
        <i val="0"/>
        <strike val="0"/>
        <condense val="0"/>
        <extend val="0"/>
        <outline val="0"/>
        <shadow val="0"/>
        <u val="none"/>
        <vertAlign val="baseline"/>
        <sz val="10"/>
        <color auto="1"/>
        <name val="Arial"/>
        <scheme val="maj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solid">
          <fgColor indexed="64"/>
          <bgColor theme="0" tint="-4.9989318521683403E-2"/>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theme="1"/>
        <name val="Trebuchet MS"/>
        <scheme val="minor"/>
      </font>
      <numFmt numFmtId="3" formatCode="#,##0"/>
      <fill>
        <patternFill patternType="solid">
          <fgColor indexed="64"/>
          <bgColor theme="0" tint="-4.9989318521683403E-2"/>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solid">
          <fgColor indexed="64"/>
          <bgColor theme="0" tint="-4.9989318521683403E-2"/>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theme="1"/>
        <name val="Trebuchet MS"/>
        <scheme val="minor"/>
      </font>
      <numFmt numFmtId="3" formatCode="#,##0"/>
      <fill>
        <patternFill patternType="solid">
          <fgColor indexed="64"/>
          <bgColor theme="0" tint="-4.9989318521683403E-2"/>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fill>
        <patternFill patternType="none">
          <fgColor indexed="64"/>
          <bgColor indexed="65"/>
        </patternFill>
      </fill>
      <alignment horizontal="right" vertical="center" textRotation="0" wrapText="0" indent="0" justifyLastLine="0" shrinkToFit="1" readingOrder="0"/>
      <border diagonalUp="0" diagonalDown="0" outline="0">
        <left/>
        <right/>
        <top/>
        <bottom/>
      </border>
    </dxf>
    <dxf>
      <font>
        <b val="0"/>
        <i val="0"/>
        <strike val="0"/>
        <condense val="0"/>
        <extend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shrinkToFit="1" readingOrder="0"/>
    </dxf>
    <dxf>
      <font>
        <strike val="0"/>
        <outline val="0"/>
        <shadow val="0"/>
        <u val="none"/>
        <vertAlign val="baseline"/>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8"/>
        <color auto="1"/>
        <name val="Trebuchet MS"/>
        <scheme val="minor"/>
      </font>
      <fill>
        <patternFill patternType="none">
          <fgColor indexed="64"/>
          <bgColor auto="1"/>
        </patternFill>
      </fill>
      <alignment vertical="center" textRotation="0" wrapText="0" indent="0" justifyLastLine="0" readingOrder="0"/>
    </dxf>
    <dxf>
      <font>
        <b/>
        <i val="0"/>
        <strike val="0"/>
        <condense val="0"/>
        <extend val="0"/>
        <outline val="0"/>
        <shadow val="0"/>
        <u val="none"/>
        <vertAlign val="baseline"/>
        <sz val="10"/>
        <color auto="1"/>
        <name val="Arial"/>
        <scheme val="major"/>
      </font>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Trebuchet MS"/>
        <family val="2"/>
        <scheme val="minor"/>
      </font>
      <numFmt numFmtId="3" formatCode="#,##0"/>
      <fill>
        <patternFill patternType="solid">
          <fgColor indexed="64"/>
          <bgColor theme="0" tint="-4.9989318521683403E-2"/>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theme="1"/>
        <name val="Trebuchet MS"/>
        <scheme val="minor"/>
      </font>
      <numFmt numFmtId="3" formatCode="#,##0"/>
      <fill>
        <patternFill patternType="solid">
          <fgColor indexed="64"/>
          <bgColor theme="0" tint="-4.9989318521683403E-2"/>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solid">
          <fgColor indexed="64"/>
          <bgColor theme="0" tint="-4.9989318521683403E-2"/>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theme="1"/>
        <name val="Trebuchet MS"/>
        <scheme val="minor"/>
      </font>
      <numFmt numFmtId="3" formatCode="#,##0"/>
      <fill>
        <patternFill patternType="solid">
          <fgColor indexed="64"/>
          <bgColor theme="0" tint="-4.9989318521683403E-2"/>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fill>
        <patternFill patternType="none">
          <fgColor indexed="64"/>
          <bgColor indexed="65"/>
        </patternFill>
      </fill>
      <alignment horizontal="right" vertical="center" textRotation="0" wrapText="0" indent="0" justifyLastLine="0" shrinkToFit="1" readingOrder="0"/>
      <border diagonalUp="0" diagonalDown="0" outline="0">
        <left/>
        <right/>
        <top/>
        <bottom/>
      </border>
    </dxf>
    <dxf>
      <font>
        <b val="0"/>
        <i val="0"/>
        <strike val="0"/>
        <condense val="0"/>
        <extend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shrinkToFit="1" readingOrder="0"/>
    </dxf>
    <dxf>
      <font>
        <strike val="0"/>
        <outline val="0"/>
        <shadow val="0"/>
        <u val="none"/>
        <vertAlign val="baseline"/>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8"/>
        <color auto="1"/>
        <name val="Trebuchet MS"/>
        <scheme val="minor"/>
      </font>
      <fill>
        <patternFill patternType="none">
          <fgColor indexed="64"/>
          <bgColor auto="1"/>
        </patternFill>
      </fill>
      <alignment vertical="center" textRotation="0" wrapText="0" indent="0" justifyLastLine="0" readingOrder="0"/>
    </dxf>
    <dxf>
      <font>
        <b/>
        <i val="0"/>
        <strike val="0"/>
        <condense val="0"/>
        <extend val="0"/>
        <outline val="0"/>
        <shadow val="0"/>
        <u val="none"/>
        <vertAlign val="baseline"/>
        <sz val="10"/>
        <color auto="1"/>
        <name val="Arial"/>
        <scheme val="major"/>
      </font>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Trebuchet MS"/>
        <family val="2"/>
        <scheme val="minor"/>
      </font>
      <numFmt numFmtId="3" formatCode="#,##0"/>
      <fill>
        <patternFill patternType="solid">
          <fgColor indexed="64"/>
          <bgColor theme="0" tint="-4.9989318521683403E-2"/>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theme="1"/>
        <name val="Trebuchet MS"/>
        <scheme val="minor"/>
      </font>
      <numFmt numFmtId="3" formatCode="#,##0"/>
      <fill>
        <patternFill patternType="solid">
          <fgColor indexed="64"/>
          <bgColor theme="0" tint="-4.9989318521683403E-2"/>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solid">
          <fgColor indexed="64"/>
          <bgColor theme="0" tint="-4.9989318521683403E-2"/>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theme="1"/>
        <name val="Trebuchet MS"/>
        <scheme val="minor"/>
      </font>
      <numFmt numFmtId="3" formatCode="#,##0"/>
      <fill>
        <patternFill patternType="solid">
          <fgColor indexed="64"/>
          <bgColor theme="0" tint="-4.9989318521683403E-2"/>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fill>
        <patternFill patternType="none">
          <fgColor indexed="64"/>
          <bgColor indexed="65"/>
        </patternFill>
      </fill>
      <alignment horizontal="right" vertical="center" textRotation="0" wrapText="0" indent="0" justifyLastLine="0" shrinkToFit="1" readingOrder="0"/>
      <border diagonalUp="0" diagonalDown="0" outline="0">
        <left/>
        <right/>
        <top/>
        <bottom/>
      </border>
    </dxf>
    <dxf>
      <font>
        <b val="0"/>
        <i val="0"/>
        <strike val="0"/>
        <condense val="0"/>
        <extend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shrinkToFit="1" readingOrder="0"/>
    </dxf>
    <dxf>
      <font>
        <strike val="0"/>
        <outline val="0"/>
        <shadow val="0"/>
        <u val="none"/>
        <vertAlign val="baseline"/>
        <color auto="1"/>
        <name val="Trebuchet MS"/>
        <scheme val="minor"/>
      </font>
      <fill>
        <patternFill patternType="none">
          <fgColor indexed="64"/>
          <bgColor auto="1"/>
        </patternFill>
      </fill>
      <alignment vertical="center" textRotation="0" wrapText="0" indent="0" justifyLastLine="0" readingOrder="0"/>
    </dxf>
    <dxf>
      <font>
        <strike val="0"/>
        <outline val="0"/>
        <shadow val="0"/>
        <u val="none"/>
        <vertAlign val="baseline"/>
        <color auto="1"/>
        <name val="Trebuchet MS"/>
        <scheme val="minor"/>
      </font>
      <fill>
        <patternFill patternType="none">
          <fgColor indexed="64"/>
          <bgColor auto="1"/>
        </patternFill>
      </fill>
      <alignment vertical="center" textRotation="0" wrapText="0" indent="0" justifyLastLine="0" readingOrder="0"/>
    </dxf>
    <dxf>
      <font>
        <b/>
        <i val="0"/>
        <strike val="0"/>
        <condense val="0"/>
        <extend val="0"/>
        <outline val="0"/>
        <shadow val="0"/>
        <u val="none"/>
        <vertAlign val="baseline"/>
        <sz val="10"/>
        <color auto="1"/>
        <name val="Arial"/>
        <scheme val="major"/>
      </font>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solid">
          <fgColor indexed="64"/>
          <bgColor theme="0" tint="-4.9989318521683403E-2"/>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theme="1"/>
        <name val="Trebuchet MS"/>
        <scheme val="minor"/>
      </font>
      <numFmt numFmtId="3" formatCode="#,##0"/>
      <fill>
        <patternFill patternType="solid">
          <fgColor indexed="64"/>
          <bgColor theme="0" tint="-4.9989318521683403E-2"/>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theme="1"/>
        <name val="Trebuchet MS"/>
        <scheme val="minor"/>
      </font>
      <numFmt numFmtId="3" formatCode="#,##0"/>
      <fill>
        <patternFill patternType="solid">
          <fgColor indexed="64"/>
          <bgColor theme="0" tint="-4.9989318521683403E-2"/>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fill>
        <patternFill patternType="none">
          <fgColor indexed="64"/>
          <bgColor indexed="65"/>
        </patternFill>
      </fill>
      <alignment horizontal="right" vertical="center" textRotation="0" wrapText="0" indent="0" justifyLastLine="0" shrinkToFit="1" readingOrder="0"/>
      <border diagonalUp="0" diagonalDown="0" outline="0">
        <left/>
        <right/>
        <top/>
        <bottom/>
      </border>
    </dxf>
    <dxf>
      <font>
        <b val="0"/>
        <i val="0"/>
        <strike val="0"/>
        <condense val="0"/>
        <extend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shrinkToFit="1" readingOrder="0"/>
    </dxf>
    <dxf>
      <font>
        <strike val="0"/>
        <outline val="0"/>
        <shadow val="0"/>
        <u val="none"/>
        <vertAlign val="baseline"/>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8"/>
        <color auto="1"/>
        <name val="Trebuchet MS"/>
        <scheme val="minor"/>
      </font>
      <fill>
        <patternFill patternType="none">
          <fgColor indexed="64"/>
          <bgColor auto="1"/>
        </patternFill>
      </fill>
      <alignment vertical="center" textRotation="0" wrapText="0" indent="0" justifyLastLine="0" readingOrder="0"/>
    </dxf>
    <dxf>
      <font>
        <b/>
        <i val="0"/>
        <strike val="0"/>
        <condense val="0"/>
        <extend val="0"/>
        <outline val="0"/>
        <shadow val="0"/>
        <u val="none"/>
        <vertAlign val="baseline"/>
        <sz val="10"/>
        <color auto="1"/>
        <name val="Arial"/>
        <scheme val="major"/>
      </font>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Trebuchet MS"/>
        <family val="2"/>
        <scheme val="minor"/>
      </font>
      <numFmt numFmtId="3" formatCode="#,##0"/>
      <fill>
        <patternFill patternType="solid">
          <fgColor indexed="64"/>
          <bgColor theme="0" tint="-4.9989318521683403E-2"/>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theme="1"/>
        <name val="Trebuchet MS"/>
        <scheme val="minor"/>
      </font>
      <numFmt numFmtId="3" formatCode="#,##0"/>
      <fill>
        <patternFill patternType="solid">
          <fgColor indexed="64"/>
          <bgColor theme="0" tint="-4.9989318521683403E-2"/>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solid">
          <fgColor indexed="64"/>
          <bgColor theme="0" tint="-4.9989318521683403E-2"/>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theme="1"/>
        <name val="Trebuchet MS"/>
        <scheme val="minor"/>
      </font>
      <numFmt numFmtId="3" formatCode="#,##0"/>
      <fill>
        <patternFill patternType="solid">
          <fgColor indexed="64"/>
          <bgColor theme="0" tint="-4.9989318521683403E-2"/>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fill>
        <patternFill patternType="none">
          <fgColor indexed="64"/>
          <bgColor indexed="65"/>
        </patternFill>
      </fill>
      <alignment horizontal="right" vertical="center" textRotation="0" wrapText="0" indent="0" justifyLastLine="0" shrinkToFit="1"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shrinkToFit="1" readingOrder="0"/>
    </dxf>
    <dxf>
      <font>
        <strike val="0"/>
        <outline val="0"/>
        <shadow val="0"/>
        <u val="none"/>
        <vertAlign val="baseline"/>
        <color auto="1"/>
        <name val="Trebuchet MS"/>
        <scheme val="minor"/>
      </font>
      <fill>
        <patternFill patternType="none">
          <fgColor indexed="64"/>
          <bgColor auto="1"/>
        </patternFill>
      </fill>
      <alignment vertical="center" textRotation="0" wrapText="0" indent="0" justifyLastLine="0" readingOrder="0"/>
    </dxf>
    <dxf>
      <border outline="0">
        <top style="thin">
          <color indexed="55"/>
        </top>
      </border>
    </dxf>
    <dxf>
      <font>
        <b val="0"/>
        <i val="0"/>
        <strike val="0"/>
        <condense val="0"/>
        <extend val="0"/>
        <outline val="0"/>
        <shadow val="0"/>
        <u val="none"/>
        <vertAlign val="baseline"/>
        <sz val="8"/>
        <color auto="1"/>
        <name val="Trebuchet MS"/>
        <scheme val="minor"/>
      </font>
      <fill>
        <patternFill patternType="none">
          <fgColor indexed="64"/>
          <bgColor auto="1"/>
        </patternFill>
      </fill>
      <alignment vertical="center" textRotation="0" wrapText="0" indent="0" justifyLastLine="0" readingOrder="0"/>
    </dxf>
    <dxf>
      <border outline="0">
        <bottom style="medium">
          <color indexed="23"/>
        </bottom>
      </border>
    </dxf>
    <dxf>
      <font>
        <b/>
        <i val="0"/>
        <strike val="0"/>
        <condense val="0"/>
        <extend val="0"/>
        <outline val="0"/>
        <shadow val="0"/>
        <u val="none"/>
        <vertAlign val="baseline"/>
        <sz val="10"/>
        <color auto="1"/>
        <name val="Arial"/>
        <scheme val="major"/>
      </font>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solid">
          <fgColor indexed="64"/>
          <bgColor theme="0" tint="-4.9989318521683403E-2"/>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theme="1"/>
        <name val="Trebuchet MS"/>
        <scheme val="minor"/>
      </font>
      <numFmt numFmtId="3" formatCode="#,##0"/>
      <fill>
        <patternFill patternType="solid">
          <fgColor indexed="64"/>
          <bgColor theme="0" tint="-4.9989318521683403E-2"/>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solid">
          <fgColor indexed="64"/>
          <bgColor theme="0" tint="-4.9989318521683403E-2"/>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theme="1"/>
        <name val="Trebuchet MS"/>
        <scheme val="minor"/>
      </font>
      <numFmt numFmtId="3" formatCode="#,##0"/>
      <fill>
        <patternFill patternType="solid">
          <fgColor indexed="64"/>
          <bgColor theme="0" tint="-4.9989318521683403E-2"/>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family val="2"/>
        <scheme val="minor"/>
      </font>
      <fill>
        <patternFill patternType="none">
          <fgColor indexed="64"/>
          <bgColor indexed="65"/>
        </patternFill>
      </fill>
      <alignment horizontal="right" vertical="center" textRotation="0" wrapText="0" indent="0" justifyLastLine="0" shrinkToFit="1" readingOrder="0"/>
      <border diagonalUp="0" diagonalDown="0" outline="0">
        <left/>
        <right/>
        <top/>
        <bottom/>
      </border>
    </dxf>
    <dxf>
      <font>
        <b val="0"/>
        <i val="0"/>
        <strike val="0"/>
        <condense val="0"/>
        <extend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shrinkToFit="1" readingOrder="0"/>
    </dxf>
    <dxf>
      <font>
        <strike val="0"/>
        <outline val="0"/>
        <shadow val="0"/>
        <u val="none"/>
        <vertAlign val="baseline"/>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8"/>
        <color auto="1"/>
        <name val="Trebuchet MS"/>
        <scheme val="minor"/>
      </font>
      <fill>
        <patternFill patternType="none">
          <fgColor indexed="64"/>
          <bgColor auto="1"/>
        </patternFill>
      </fill>
      <alignment vertical="center" textRotation="0" wrapText="0" indent="0" justifyLastLine="0" readingOrder="0"/>
    </dxf>
    <dxf>
      <font>
        <b/>
        <i val="0"/>
        <strike val="0"/>
        <condense val="0"/>
        <extend val="0"/>
        <outline val="0"/>
        <shadow val="0"/>
        <u val="none"/>
        <vertAlign val="baseline"/>
        <sz val="10"/>
        <color auto="1"/>
        <name val="Arial"/>
        <scheme val="major"/>
      </font>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theme="1"/>
        <name val="Trebuchet MS"/>
        <scheme val="minor"/>
      </font>
      <numFmt numFmtId="3" formatCode="#,##0"/>
      <fill>
        <patternFill patternType="solid">
          <fgColor indexed="64"/>
          <bgColor theme="0" tint="-4.9989318521683403E-2"/>
        </patternFill>
      </fill>
      <alignment vertical="center" textRotation="0" wrapText="0" indent="0" justifyLastLine="0" readingOrder="0"/>
    </dxf>
    <dxf>
      <font>
        <b val="0"/>
        <i val="0"/>
        <strike val="0"/>
        <condense val="0"/>
        <extend val="0"/>
        <outline val="0"/>
        <shadow val="0"/>
        <u val="none"/>
        <vertAlign val="baseline"/>
        <sz val="9"/>
        <color theme="1"/>
        <name val="Trebuchet MS"/>
        <scheme val="minor"/>
      </font>
      <numFmt numFmtId="3" formatCode="#,##0"/>
      <fill>
        <patternFill patternType="solid">
          <fgColor indexed="64"/>
          <bgColor theme="0" tint="-4.9989318521683403E-2"/>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Trebuchet MS"/>
        <scheme val="minor"/>
      </font>
      <fill>
        <patternFill patternType="none">
          <fgColor indexed="64"/>
          <bgColor auto="1"/>
        </patternFill>
      </fill>
      <alignment horizontal="general" vertical="center" textRotation="0" wrapText="0" indent="0" justifyLastLine="0" shrinkToFit="1" readingOrder="0"/>
    </dxf>
    <dxf>
      <font>
        <strike val="0"/>
        <outline val="0"/>
        <shadow val="0"/>
        <u val="none"/>
        <vertAlign val="baseline"/>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8"/>
        <color auto="1"/>
        <name val="Trebuchet MS"/>
        <scheme val="minor"/>
      </font>
      <fill>
        <patternFill patternType="none">
          <fgColor indexed="64"/>
          <bgColor auto="1"/>
        </patternFill>
      </fill>
      <alignment vertical="center" textRotation="0" wrapText="0" indent="0" justifyLastLine="0" readingOrder="0"/>
    </dxf>
    <dxf>
      <font>
        <b/>
        <i val="0"/>
        <strike val="0"/>
        <condense val="0"/>
        <extend val="0"/>
        <outline val="0"/>
        <shadow val="0"/>
        <u val="none"/>
        <vertAlign val="baseline"/>
        <sz val="10"/>
        <color auto="1"/>
        <name val="Arial"/>
        <scheme val="major"/>
      </font>
      <fill>
        <patternFill patternType="none">
          <fgColor indexed="64"/>
          <bgColor auto="1"/>
        </patternFill>
      </fill>
      <alignment vertical="center" textRotation="0" wrapText="0" indent="0" justifyLastLine="0" shrinkToFit="0" readingOrder="0"/>
    </dxf>
    <dxf>
      <font>
        <color theme="6" tint="-0.499984740745262"/>
      </font>
      <fill>
        <patternFill>
          <bgColor theme="6" tint="0.79998168889431442"/>
        </patternFill>
      </fill>
    </dxf>
    <dxf>
      <font>
        <color theme="1"/>
      </font>
      <fill>
        <patternFill>
          <bgColor theme="6" tint="0.79998168889431442"/>
        </patternFill>
      </fill>
    </dxf>
    <dxf>
      <font>
        <b/>
        <color theme="1"/>
      </font>
    </dxf>
    <dxf>
      <font>
        <color theme="1"/>
      </font>
      <fill>
        <patternFill patternType="none">
          <bgColor auto="1"/>
        </patternFill>
      </fill>
    </dxf>
    <dxf>
      <font>
        <b/>
        <color theme="1"/>
      </font>
      <fill>
        <patternFill>
          <bgColor theme="0" tint="-4.9989318521683403E-2"/>
        </patternFill>
      </fill>
      <border>
        <top style="double">
          <color theme="6"/>
        </top>
      </border>
    </dxf>
    <dxf>
      <font>
        <b/>
        <color theme="0"/>
      </font>
      <fill>
        <patternFill patternType="solid">
          <fgColor auto="1"/>
          <bgColor theme="6" tint="-0.24994659260841701"/>
        </patternFill>
      </fill>
      <border>
        <bottom style="thin">
          <color theme="0" tint="-0.24994659260841701"/>
        </bottom>
      </border>
    </dxf>
    <dxf>
      <font>
        <color theme="1"/>
      </font>
      <border>
        <vertical/>
      </border>
    </dxf>
    <dxf>
      <font>
        <color theme="4" tint="-0.499984740745262"/>
      </font>
      <fill>
        <patternFill>
          <bgColor theme="4" tint="0.79998168889431442"/>
        </patternFill>
      </fill>
    </dxf>
    <dxf>
      <font>
        <color theme="1"/>
      </font>
      <fill>
        <patternFill>
          <bgColor theme="4" tint="0.79998168889431442"/>
        </patternFill>
      </fill>
    </dxf>
    <dxf>
      <font>
        <b/>
        <color theme="1"/>
      </font>
    </dxf>
    <dxf>
      <font>
        <color theme="1"/>
      </font>
      <fill>
        <patternFill patternType="none">
          <bgColor auto="1"/>
        </patternFill>
      </fill>
    </dxf>
    <dxf>
      <font>
        <b/>
        <color theme="1"/>
      </font>
      <fill>
        <patternFill>
          <bgColor theme="0" tint="-4.9989318521683403E-2"/>
        </patternFill>
      </fill>
      <border>
        <top style="double">
          <color theme="4"/>
        </top>
      </border>
    </dxf>
    <dxf>
      <font>
        <b/>
        <color theme="0"/>
      </font>
      <fill>
        <patternFill patternType="solid">
          <fgColor auto="1"/>
          <bgColor theme="4" tint="-0.24994659260841701"/>
        </patternFill>
      </fill>
      <border>
        <bottom style="thin">
          <color theme="0" tint="-0.24994659260841701"/>
        </bottom>
      </border>
    </dxf>
    <dxf>
      <font>
        <color theme="1"/>
      </font>
      <border>
        <vertical/>
      </border>
    </dxf>
  </dxfs>
  <tableStyles count="2" defaultTableStyle="TableStyleMedium2" defaultPivotStyle="PivotStyleLight16">
    <tableStyle name="V42_ExpenseCategory2" pivot="0" count="7" xr9:uid="{00000000-0011-0000-FFFF-FFFF00000000}">
      <tableStyleElement type="wholeTable" dxfId="319"/>
      <tableStyleElement type="headerRow" dxfId="318"/>
      <tableStyleElement type="totalRow" dxfId="317"/>
      <tableStyleElement type="firstColumn" dxfId="316"/>
      <tableStyleElement type="lastColumn" dxfId="315"/>
      <tableStyleElement type="firstColumnStripe" dxfId="314"/>
      <tableStyleElement type="secondColumnStripe" dxfId="313"/>
    </tableStyle>
    <tableStyle name="V42_IncomeCategory2" pivot="0" count="7" xr9:uid="{00000000-0011-0000-FFFF-FFFF01000000}">
      <tableStyleElement type="wholeTable" dxfId="312"/>
      <tableStyleElement type="headerRow" dxfId="311"/>
      <tableStyleElement type="totalRow" dxfId="310"/>
      <tableStyleElement type="firstColumn" dxfId="309"/>
      <tableStyleElement type="lastColumn" dxfId="308"/>
      <tableStyleElement type="firstColumnStripe" dxfId="307"/>
      <tableStyleElement type="secondColumnStripe" dxfId="30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99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E9E4"/>
      <rgbColor rgb="00E4EFF3"/>
      <rgbColor rgb="001849B5"/>
      <rgbColor rgb="0036ACA2"/>
      <rgbColor rgb="00F0BA00"/>
      <rgbColor rgb="00BCD5E1"/>
      <rgbColor rgb="0083B3C9"/>
      <rgbColor rgb="00346378"/>
      <rgbColor rgb="0087533B"/>
      <rgbColor rgb="00C0C0C0"/>
      <rgbColor rgb="00003366"/>
      <rgbColor rgb="00109618"/>
      <rgbColor rgb="00085108"/>
      <rgbColor rgb="00635100"/>
      <rgbColor rgb="0023414F"/>
      <rgbColor rgb="00E1C8BC"/>
      <rgbColor rgb="00593727"/>
      <rgbColor rgb="00333333"/>
    </indexedColors>
    <mruColors>
      <color rgb="FF66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hyperlink" Target="https://www.vertex42.com/ExcelTemplates/personal-budget-spreadsheet.html?utm_source=personal-budget-spreadsheet&amp;utm_campaign=templates&amp;utm_content=social" TargetMode="External"/><Relationship Id="rId2" Type="http://schemas.openxmlformats.org/officeDocument/2006/relationships/image" Target="../media/image1.png"/><Relationship Id="rId1" Type="http://schemas.openxmlformats.org/officeDocument/2006/relationships/hyperlink" Target="https://www.vertex42.com/" TargetMode="External"/><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www.vertex42.com/ExcelTemplates/personal-budget-spreadsheet.html?utm_source=personal-budget-spreadsheet&amp;utm_campaign=templates&amp;utm_content=social" TargetMode="External"/><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https://www.vertex42.com/" TargetMode="External"/></Relationships>
</file>

<file path=xl/drawings/drawing1.xml><?xml version="1.0" encoding="utf-8"?>
<xdr:wsDr xmlns:xdr="http://schemas.openxmlformats.org/drawingml/2006/spreadsheetDrawing" xmlns:a="http://schemas.openxmlformats.org/drawingml/2006/main">
  <xdr:twoCellAnchor editAs="oneCell">
    <xdr:from>
      <xdr:col>15</xdr:col>
      <xdr:colOff>123825</xdr:colOff>
      <xdr:row>0</xdr:row>
      <xdr:rowOff>0</xdr:rowOff>
    </xdr:from>
    <xdr:to>
      <xdr:col>18</xdr:col>
      <xdr:colOff>0</xdr:colOff>
      <xdr:row>0</xdr:row>
      <xdr:rowOff>309086</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838950" y="0"/>
          <a:ext cx="1390650" cy="312896"/>
        </a:xfrm>
        <a:prstGeom prst="rect">
          <a:avLst/>
        </a:prstGeom>
      </xdr:spPr>
    </xdr:pic>
    <xdr:clientData/>
  </xdr:twoCellAnchor>
  <xdr:twoCellAnchor editAs="oneCell">
    <xdr:from>
      <xdr:col>20</xdr:col>
      <xdr:colOff>400050</xdr:colOff>
      <xdr:row>1</xdr:row>
      <xdr:rowOff>19051</xdr:rowOff>
    </xdr:from>
    <xdr:to>
      <xdr:col>24</xdr:col>
      <xdr:colOff>452991</xdr:colOff>
      <xdr:row>5</xdr:row>
      <xdr:rowOff>47626</xdr:rowOff>
    </xdr:to>
    <xdr:pic>
      <xdr:nvPicPr>
        <xdr:cNvPr id="4" name="Picture 3">
          <a:hlinkClick xmlns:r="http://schemas.openxmlformats.org/officeDocument/2006/relationships" r:id="rId3"/>
          <a:extLst>
            <a:ext uri="{FF2B5EF4-FFF2-40B4-BE49-F238E27FC236}">
              <a16:creationId xmlns:a16="http://schemas.microsoft.com/office/drawing/2014/main" id="{63C37FAB-DD5D-4A71-B861-D82501ABA5FD}"/>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8591550" y="342901"/>
          <a:ext cx="2794236" cy="1028700"/>
        </a:xfrm>
        <a:prstGeom prst="rect">
          <a:avLst/>
        </a:prstGeom>
        <a:ln w="3175">
          <a:solidFill>
            <a:schemeClr val="bg1">
              <a:lumMod val="85000"/>
            </a:schemeClr>
          </a:solidFill>
        </a:ln>
        <a:effectLst>
          <a:outerShdw blurRad="50800" dist="38100" dir="2700000" algn="tl" rotWithShape="0">
            <a:prstClr val="black">
              <a:alpha val="40000"/>
            </a:prst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38100</xdr:colOff>
      <xdr:row>0</xdr:row>
      <xdr:rowOff>57150</xdr:rowOff>
    </xdr:from>
    <xdr:to>
      <xdr:col>2</xdr:col>
      <xdr:colOff>1257300</xdr:colOff>
      <xdr:row>0</xdr:row>
      <xdr:rowOff>361950</xdr:rowOff>
    </xdr:to>
    <xdr:pic>
      <xdr:nvPicPr>
        <xdr:cNvPr id="4" name="Picture 3">
          <a:extLst>
            <a:ext uri="{FF2B5EF4-FFF2-40B4-BE49-F238E27FC236}">
              <a16:creationId xmlns:a16="http://schemas.microsoft.com/office/drawing/2014/main" id="{AA0297F5-EAD5-48DD-8F9D-3EDA2B2EB53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81650" y="57150"/>
          <a:ext cx="1219200" cy="304800"/>
        </a:xfrm>
        <a:prstGeom prst="rect">
          <a:avLst/>
        </a:prstGeom>
      </xdr:spPr>
    </xdr:pic>
    <xdr:clientData/>
  </xdr:twoCellAnchor>
  <xdr:twoCellAnchor editAs="oneCell">
    <xdr:from>
      <xdr:col>2</xdr:col>
      <xdr:colOff>400050</xdr:colOff>
      <xdr:row>3</xdr:row>
      <xdr:rowOff>38100</xdr:rowOff>
    </xdr:from>
    <xdr:to>
      <xdr:col>5</xdr:col>
      <xdr:colOff>536811</xdr:colOff>
      <xdr:row>5</xdr:row>
      <xdr:rowOff>152400</xdr:rowOff>
    </xdr:to>
    <xdr:pic>
      <xdr:nvPicPr>
        <xdr:cNvPr id="5" name="Picture 4">
          <a:hlinkClick xmlns:r="http://schemas.openxmlformats.org/officeDocument/2006/relationships" r:id="rId2"/>
          <a:extLst>
            <a:ext uri="{FF2B5EF4-FFF2-40B4-BE49-F238E27FC236}">
              <a16:creationId xmlns:a16="http://schemas.microsoft.com/office/drawing/2014/main" id="{6C5BCCF8-D0AF-4FBC-809E-4EAC3106AFE7}"/>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800725" y="809625"/>
          <a:ext cx="2794236" cy="1028700"/>
        </a:xfrm>
        <a:prstGeom prst="rect">
          <a:avLst/>
        </a:prstGeom>
        <a:ln w="3175">
          <a:solidFill>
            <a:schemeClr val="bg1">
              <a:lumMod val="85000"/>
            </a:schemeClr>
          </a:solidFill>
        </a:ln>
        <a:effectLst>
          <a:outerShdw blurRad="50800" dist="38100" dir="2700000" algn="tl" rotWithShape="0">
            <a:prstClr val="black">
              <a:alpha val="40000"/>
            </a:prstClr>
          </a:outerShdw>
        </a:effec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2</xdr:col>
      <xdr:colOff>55620</xdr:colOff>
      <xdr:row>0</xdr:row>
      <xdr:rowOff>0</xdr:rowOff>
    </xdr:from>
    <xdr:ext cx="1430280" cy="400106"/>
    <xdr:pic>
      <xdr:nvPicPr>
        <xdr:cNvPr id="2" name="Picture 1">
          <a:hlinkClick xmlns:r="http://schemas.openxmlformats.org/officeDocument/2006/relationships" r:id="rId1"/>
          <a:extLst>
            <a:ext uri="{FF2B5EF4-FFF2-40B4-BE49-F238E27FC236}">
              <a16:creationId xmlns:a16="http://schemas.microsoft.com/office/drawing/2014/main" id="{0AA7A2AE-082B-43C3-8C8D-F50DA28FF6B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018145" y="0"/>
          <a:ext cx="1430280" cy="400106"/>
        </a:xfrm>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D11:R19" totalsRowCount="1" headerRowDxfId="305" dataDxfId="304" totalsRowDxfId="303" dataCellStyle="Comma">
  <tableColumns count="15">
    <tableColumn id="1" xr3:uid="{00000000-0010-0000-0000-000001000000}" name="INCOME" totalsRowFunction="custom" dataDxfId="302" totalsRowDxfId="15">
      <totalsRowFormula>"Total " &amp; Table2[[#Headers],[INCOME]]</totalsRowFormula>
    </tableColumn>
    <tableColumn id="2" xr3:uid="{00000000-0010-0000-0000-000002000000}" name="JAN" totalsRowFunction="sum" dataDxfId="301" totalsRowDxfId="14" dataCellStyle="Comma"/>
    <tableColumn id="3" xr3:uid="{00000000-0010-0000-0000-000003000000}" name="FEB" totalsRowFunction="sum" dataDxfId="300" totalsRowDxfId="13" dataCellStyle="Comma"/>
    <tableColumn id="4" xr3:uid="{00000000-0010-0000-0000-000004000000}" name="MAR" totalsRowFunction="sum" dataDxfId="299" totalsRowDxfId="12" dataCellStyle="Comma"/>
    <tableColumn id="5" xr3:uid="{00000000-0010-0000-0000-000005000000}" name="APR" totalsRowFunction="sum" dataDxfId="298" totalsRowDxfId="11" dataCellStyle="Comma"/>
    <tableColumn id="6" xr3:uid="{00000000-0010-0000-0000-000006000000}" name="MAY" totalsRowFunction="sum" dataDxfId="297" totalsRowDxfId="10" dataCellStyle="Comma"/>
    <tableColumn id="7" xr3:uid="{00000000-0010-0000-0000-000007000000}" name="JUN" totalsRowFunction="sum" dataDxfId="296" totalsRowDxfId="9" dataCellStyle="Comma"/>
    <tableColumn id="8" xr3:uid="{00000000-0010-0000-0000-000008000000}" name="JUL" totalsRowFunction="sum" dataDxfId="295" totalsRowDxfId="8" dataCellStyle="Comma"/>
    <tableColumn id="9" xr3:uid="{00000000-0010-0000-0000-000009000000}" name="AUG" totalsRowFunction="sum" dataDxfId="294" totalsRowDxfId="7" dataCellStyle="Comma"/>
    <tableColumn id="10" xr3:uid="{00000000-0010-0000-0000-00000A000000}" name="SEP" totalsRowFunction="sum" dataDxfId="293" totalsRowDxfId="6" dataCellStyle="Comma"/>
    <tableColumn id="11" xr3:uid="{00000000-0010-0000-0000-00000B000000}" name="OCT" totalsRowFunction="sum" dataDxfId="292" totalsRowDxfId="5" dataCellStyle="Comma"/>
    <tableColumn id="12" xr3:uid="{00000000-0010-0000-0000-00000C000000}" name="NOV" totalsRowFunction="sum" dataDxfId="291" totalsRowDxfId="4" dataCellStyle="Comma"/>
    <tableColumn id="13" xr3:uid="{00000000-0010-0000-0000-00000D000000}" name="DEC" totalsRowFunction="sum" dataDxfId="290" totalsRowDxfId="3" dataCellStyle="Comma"/>
    <tableColumn id="14" xr3:uid="{00000000-0010-0000-0000-00000E000000}" name="Total" totalsRowFunction="sum" dataDxfId="289" totalsRowDxfId="2">
      <calculatedColumnFormula>SUM(E12:P12)</calculatedColumnFormula>
    </tableColumn>
    <tableColumn id="15" xr3:uid="{00000000-0010-0000-0000-00000F000000}" name="Avg" totalsRowFunction="custom" dataDxfId="288" totalsRowDxfId="1">
      <calculatedColumnFormula>Q12/COLUMNS(E12:P12)</calculatedColumnFormula>
      <totalsRowFormula>Table2[[#Totals],[Total]]/COLUMNS(Table2[[#Totals],[JAN]:[DEC]])</totalsRowFormula>
    </tableColumn>
  </tableColumns>
  <tableStyleInfo name="V42_IncomeCategory2" showFirstColumn="1" showLastColumn="0" showRowStripes="0" showColumnStripes="1"/>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D21:T52" totalsRowCount="1" headerRowDxfId="287" dataDxfId="286" totalsRowDxfId="285" dataCellStyle="Comma">
  <tableColumns count="17">
    <tableColumn id="1" xr3:uid="{00000000-0010-0000-0100-000001000000}" name="FIXED COSTS &amp; REGULAR MONTHLY PAYMENTS" totalsRowFunction="custom" dataDxfId="284" totalsRowDxfId="283">
      <totalsRowFormula>"Total "&amp;Table3[[#Headers],[FIXED COSTS &amp; REGULAR MONTHLY PAYMENTS]]</totalsRowFormula>
    </tableColumn>
    <tableColumn id="2" xr3:uid="{00000000-0010-0000-0100-000002000000}" name="JAN" totalsRowFunction="sum" dataDxfId="282" totalsRowDxfId="281" dataCellStyle="Comma"/>
    <tableColumn id="3" xr3:uid="{00000000-0010-0000-0100-000003000000}" name="FEB" totalsRowFunction="sum" dataDxfId="280" totalsRowDxfId="279" dataCellStyle="Comma"/>
    <tableColumn id="4" xr3:uid="{00000000-0010-0000-0100-000004000000}" name="MAR" totalsRowFunction="sum" dataDxfId="278" totalsRowDxfId="277" dataCellStyle="Comma"/>
    <tableColumn id="5" xr3:uid="{00000000-0010-0000-0100-000005000000}" name="APR" totalsRowFunction="sum" dataDxfId="276" totalsRowDxfId="275" dataCellStyle="Comma"/>
    <tableColumn id="6" xr3:uid="{00000000-0010-0000-0100-000006000000}" name="MAY" totalsRowFunction="sum" dataDxfId="274" totalsRowDxfId="273" dataCellStyle="Comma"/>
    <tableColumn id="7" xr3:uid="{00000000-0010-0000-0100-000007000000}" name="JUN" totalsRowFunction="sum" dataDxfId="272" totalsRowDxfId="271" dataCellStyle="Comma"/>
    <tableColumn id="8" xr3:uid="{00000000-0010-0000-0100-000008000000}" name="JUL" totalsRowFunction="sum" dataDxfId="270" totalsRowDxfId="269" dataCellStyle="Comma"/>
    <tableColumn id="9" xr3:uid="{00000000-0010-0000-0100-000009000000}" name="AUG" totalsRowFunction="sum" dataDxfId="268" totalsRowDxfId="267" dataCellStyle="Comma"/>
    <tableColumn id="10" xr3:uid="{00000000-0010-0000-0100-00000A000000}" name="SEP" totalsRowFunction="sum" dataDxfId="266" totalsRowDxfId="265" dataCellStyle="Comma"/>
    <tableColumn id="11" xr3:uid="{00000000-0010-0000-0100-00000B000000}" name="OCT" totalsRowFunction="sum" dataDxfId="264" totalsRowDxfId="263" dataCellStyle="Comma"/>
    <tableColumn id="12" xr3:uid="{00000000-0010-0000-0100-00000C000000}" name="NOV" totalsRowFunction="sum" dataDxfId="262" totalsRowDxfId="261" dataCellStyle="Comma"/>
    <tableColumn id="13" xr3:uid="{00000000-0010-0000-0100-00000D000000}" name="DEC" totalsRowFunction="sum" dataDxfId="260" totalsRowDxfId="259" dataCellStyle="Comma"/>
    <tableColumn id="14" xr3:uid="{00000000-0010-0000-0100-00000E000000}" name="Total" totalsRowFunction="sum" dataDxfId="258" totalsRowDxfId="257">
      <calculatedColumnFormula>SUM(E22:P22)</calculatedColumnFormula>
    </tableColumn>
    <tableColumn id="15" xr3:uid="{00000000-0010-0000-0100-00000F000000}" name="Avg" totalsRowFunction="custom" dataDxfId="256" totalsRowDxfId="255">
      <calculatedColumnFormula>Q22/COLUMNS(E22:P22)</calculatedColumnFormula>
      <totalsRowFormula>Table3[[#Totals],[Total]]/COLUMNS(Table3[[#Totals],[JAN]:[DEC]])</totalsRowFormula>
    </tableColumn>
    <tableColumn id="17" xr3:uid="{9569782E-B7C4-4E08-97C7-110B1ED94D33}" name="Annual" totalsRowFunction="sum" dataDxfId="254" totalsRowDxfId="253" dataCellStyle="Comma"/>
    <tableColumn id="18" xr3:uid="{D2D597A8-3E17-4990-8B73-58C71B3B55C4}" name="Annual/_x000a_12 mos" totalsRowFunction="sum" dataDxfId="252" totalsRowDxfId="251" dataCellStyle="Comma">
      <calculatedColumnFormula>Table3[[#This Row],[Annual]]/12</calculatedColumnFormula>
    </tableColumn>
  </tableColumns>
  <tableStyleInfo name="V42_ExpenseCategory2" showFirstColumn="1" showLastColumn="0" showRowStripes="0" showColumnStripes="1"/>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4" displayName="Table4" ref="D54:R62" totalsRowCount="1" headerRowDxfId="250" dataDxfId="248" totalsRowDxfId="246" headerRowBorderDxfId="249" tableBorderDxfId="247" dataCellStyle="Comma">
  <tableColumns count="15">
    <tableColumn id="1" xr3:uid="{00000000-0010-0000-0200-000001000000}" name="TRANSPORTATION OR 2ND CAR" totalsRowFunction="custom" dataDxfId="245" totalsRowDxfId="244">
      <totalsRowFormula>"Total "&amp;Table4[[#Headers],[TRANSPORTATION OR 2ND CAR]]</totalsRowFormula>
    </tableColumn>
    <tableColumn id="2" xr3:uid="{00000000-0010-0000-0200-000002000000}" name="JAN" totalsRowFunction="sum" dataDxfId="243" totalsRowDxfId="242" dataCellStyle="Comma"/>
    <tableColumn id="3" xr3:uid="{00000000-0010-0000-0200-000003000000}" name="FEB" totalsRowFunction="sum" dataDxfId="241" totalsRowDxfId="240" dataCellStyle="Comma"/>
    <tableColumn id="4" xr3:uid="{00000000-0010-0000-0200-000004000000}" name="MAR" totalsRowFunction="sum" dataDxfId="239" totalsRowDxfId="238" dataCellStyle="Comma"/>
    <tableColumn id="5" xr3:uid="{00000000-0010-0000-0200-000005000000}" name="APR" totalsRowFunction="sum" dataDxfId="237" totalsRowDxfId="236" dataCellStyle="Comma"/>
    <tableColumn id="6" xr3:uid="{00000000-0010-0000-0200-000006000000}" name="MAY" totalsRowFunction="sum" dataDxfId="235" totalsRowDxfId="234" dataCellStyle="Comma"/>
    <tableColumn id="7" xr3:uid="{00000000-0010-0000-0200-000007000000}" name="JUN" totalsRowFunction="sum" dataDxfId="233" totalsRowDxfId="232" dataCellStyle="Comma"/>
    <tableColumn id="8" xr3:uid="{00000000-0010-0000-0200-000008000000}" name="JUL" totalsRowFunction="sum" dataDxfId="231" totalsRowDxfId="230" dataCellStyle="Comma"/>
    <tableColumn id="9" xr3:uid="{00000000-0010-0000-0200-000009000000}" name="AUG" totalsRowFunction="sum" dataDxfId="229" totalsRowDxfId="228" dataCellStyle="Comma"/>
    <tableColumn id="10" xr3:uid="{00000000-0010-0000-0200-00000A000000}" name="SEP" totalsRowFunction="sum" dataDxfId="227" totalsRowDxfId="226" dataCellStyle="Comma"/>
    <tableColumn id="11" xr3:uid="{00000000-0010-0000-0200-00000B000000}" name="OCT" totalsRowFunction="sum" dataDxfId="225" totalsRowDxfId="224" dataCellStyle="Comma"/>
    <tableColumn id="12" xr3:uid="{00000000-0010-0000-0200-00000C000000}" name="NOV" totalsRowFunction="sum" dataDxfId="223" totalsRowDxfId="222" dataCellStyle="Comma"/>
    <tableColumn id="13" xr3:uid="{00000000-0010-0000-0200-00000D000000}" name="DEC" totalsRowFunction="sum" dataDxfId="221" totalsRowDxfId="220" dataCellStyle="Comma"/>
    <tableColumn id="14" xr3:uid="{00000000-0010-0000-0200-00000E000000}" name="Total" totalsRowFunction="sum" dataDxfId="219" totalsRowDxfId="218">
      <calculatedColumnFormula>SUM(E55:P55)</calculatedColumnFormula>
    </tableColumn>
    <tableColumn id="15" xr3:uid="{00000000-0010-0000-0200-00000F000000}" name="Avg" totalsRowFunction="custom" dataDxfId="217" totalsRowDxfId="216">
      <calculatedColumnFormula>Q55/COLUMNS(E55:P55)</calculatedColumnFormula>
      <totalsRowFormula>Table4[[#Totals],[Total]]/COLUMNS(Table4[[#Totals],[JAN]:[DEC]])</totalsRowFormula>
    </tableColumn>
  </tableColumns>
  <tableStyleInfo name="V42_ExpenseCategory2" showFirstColumn="1" showLastColumn="0" showRowStripes="0" showColumnStripes="1"/>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able5" displayName="Table5" ref="D64:T72" totalsRowCount="1" headerRowDxfId="215" dataDxfId="214" totalsRowDxfId="213" dataCellStyle="Comma">
  <tableColumns count="17">
    <tableColumn id="1" xr3:uid="{00000000-0010-0000-0300-000001000000}" name="HEALTH - OTHER FAMILY MEMBER" totalsRowFunction="custom" dataDxfId="212" totalsRowDxfId="211">
      <totalsRowFormula>"Total "&amp;Table5[[#Headers],[HEALTH - OTHER FAMILY MEMBER]]</totalsRowFormula>
    </tableColumn>
    <tableColumn id="2" xr3:uid="{00000000-0010-0000-0300-000002000000}" name="JAN" totalsRowFunction="sum" dataDxfId="210" totalsRowDxfId="209" dataCellStyle="Comma"/>
    <tableColumn id="3" xr3:uid="{00000000-0010-0000-0300-000003000000}" name="FEB" totalsRowFunction="sum" dataDxfId="208" totalsRowDxfId="207" dataCellStyle="Comma"/>
    <tableColumn id="4" xr3:uid="{00000000-0010-0000-0300-000004000000}" name="MAR" totalsRowFunction="sum" dataDxfId="206" totalsRowDxfId="205" dataCellStyle="Comma"/>
    <tableColumn id="5" xr3:uid="{00000000-0010-0000-0300-000005000000}" name="APR" totalsRowFunction="sum" dataDxfId="204" totalsRowDxfId="203" dataCellStyle="Comma"/>
    <tableColumn id="6" xr3:uid="{00000000-0010-0000-0300-000006000000}" name="MAY" totalsRowFunction="sum" dataDxfId="202" totalsRowDxfId="201" dataCellStyle="Comma"/>
    <tableColumn id="7" xr3:uid="{00000000-0010-0000-0300-000007000000}" name="JUN" totalsRowFunction="sum" dataDxfId="200" totalsRowDxfId="199" dataCellStyle="Comma"/>
    <tableColumn id="8" xr3:uid="{00000000-0010-0000-0300-000008000000}" name="JUL" totalsRowFunction="sum" dataDxfId="198" totalsRowDxfId="197" dataCellStyle="Comma"/>
    <tableColumn id="9" xr3:uid="{00000000-0010-0000-0300-000009000000}" name="AUG" totalsRowFunction="sum" dataDxfId="196" totalsRowDxfId="195" dataCellStyle="Comma"/>
    <tableColumn id="10" xr3:uid="{00000000-0010-0000-0300-00000A000000}" name="SEP" totalsRowFunction="sum" dataDxfId="194" totalsRowDxfId="193" dataCellStyle="Comma"/>
    <tableColumn id="11" xr3:uid="{00000000-0010-0000-0300-00000B000000}" name="OCT" totalsRowFunction="sum" dataDxfId="192" totalsRowDxfId="191" dataCellStyle="Comma"/>
    <tableColumn id="12" xr3:uid="{00000000-0010-0000-0300-00000C000000}" name="NOV" totalsRowFunction="sum" dataDxfId="190" totalsRowDxfId="189" dataCellStyle="Comma"/>
    <tableColumn id="13" xr3:uid="{00000000-0010-0000-0300-00000D000000}" name="DEC" totalsRowFunction="sum" dataDxfId="188" totalsRowDxfId="187" dataCellStyle="Comma"/>
    <tableColumn id="14" xr3:uid="{00000000-0010-0000-0300-00000E000000}" name="Total" totalsRowFunction="sum" dataDxfId="186" totalsRowDxfId="185">
      <calculatedColumnFormula>SUM(E65:P65)</calculatedColumnFormula>
    </tableColumn>
    <tableColumn id="15" xr3:uid="{00000000-0010-0000-0300-00000F000000}" name="Avg" totalsRowFunction="custom" dataDxfId="184" totalsRowDxfId="183">
      <calculatedColumnFormula>Q65/COLUMNS(E65:P65)</calculatedColumnFormula>
      <totalsRowFormula>Table5[[#Totals],[Total]]/COLUMNS(Table5[[#Totals],[JAN]:[DEC]])</totalsRowFormula>
    </tableColumn>
    <tableColumn id="16" xr3:uid="{E8093C3F-E095-4541-AD13-D144BCD3A818}" name="Annual" totalsRowFunction="custom" dataDxfId="182" totalsRowDxfId="181" dataCellStyle="Comma">
      <totalsRowFormula>SUM(Table5[Annual])</totalsRowFormula>
    </tableColumn>
    <tableColumn id="17" xr3:uid="{10587A32-8E94-4540-A5EC-B667290E4F3E}" name="Annual/_x000a_12 mos" totalsRowFunction="custom" dataDxfId="180" totalsRowDxfId="179" dataCellStyle="Comma">
      <calculatedColumnFormula>Table5[[#This Row],[Annual]]/12</calculatedColumnFormula>
      <totalsRowFormula>SUM(Table5[Annual/
12 mos])</totalsRowFormula>
    </tableColumn>
  </tableColumns>
  <tableStyleInfo name="V42_ExpenseCategory2" showFirstColumn="1" showLastColumn="0" showRowStripes="0" showColumnStripes="1"/>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le6" displayName="Table6" ref="D74:R79" totalsRowCount="1" headerRowDxfId="178" dataDxfId="177" totalsRowDxfId="176">
  <tableColumns count="15">
    <tableColumn id="1" xr3:uid="{00000000-0010-0000-0400-000001000000}" name="CHARITY/GIFTS ANNUAL" totalsRowFunction="custom" dataDxfId="175" totalsRowDxfId="174">
      <totalsRowFormula>"Total " &amp; Table6[[#Headers],[CHARITY/GIFTS ANNUAL]]</totalsRowFormula>
    </tableColumn>
    <tableColumn id="2" xr3:uid="{00000000-0010-0000-0400-000002000000}" name="JAN" totalsRowFunction="sum" dataDxfId="173" totalsRowDxfId="172"/>
    <tableColumn id="3" xr3:uid="{00000000-0010-0000-0400-000003000000}" name="FEB" totalsRowFunction="sum" dataDxfId="171" totalsRowDxfId="170"/>
    <tableColumn id="4" xr3:uid="{00000000-0010-0000-0400-000004000000}" name="MAR" totalsRowFunction="sum" dataDxfId="169" totalsRowDxfId="168"/>
    <tableColumn id="5" xr3:uid="{00000000-0010-0000-0400-000005000000}" name="APR" totalsRowFunction="sum" dataDxfId="167" totalsRowDxfId="166"/>
    <tableColumn id="6" xr3:uid="{00000000-0010-0000-0400-000006000000}" name="MAY" totalsRowFunction="sum" dataDxfId="165" totalsRowDxfId="164"/>
    <tableColumn id="7" xr3:uid="{00000000-0010-0000-0400-000007000000}" name="JUN" totalsRowFunction="sum" dataDxfId="163" totalsRowDxfId="162"/>
    <tableColumn id="8" xr3:uid="{00000000-0010-0000-0400-000008000000}" name="JUL" totalsRowFunction="sum" dataDxfId="161" totalsRowDxfId="160"/>
    <tableColumn id="9" xr3:uid="{00000000-0010-0000-0400-000009000000}" name="AUG" totalsRowFunction="sum" dataDxfId="159" totalsRowDxfId="158"/>
    <tableColumn id="10" xr3:uid="{00000000-0010-0000-0400-00000A000000}" name="SEP" totalsRowFunction="sum" dataDxfId="157" totalsRowDxfId="156"/>
    <tableColumn id="11" xr3:uid="{00000000-0010-0000-0400-00000B000000}" name="OCT" totalsRowFunction="sum" dataDxfId="155" totalsRowDxfId="154"/>
    <tableColumn id="12" xr3:uid="{00000000-0010-0000-0400-00000C000000}" name="NOV" totalsRowFunction="sum" dataDxfId="153" totalsRowDxfId="152"/>
    <tableColumn id="13" xr3:uid="{00000000-0010-0000-0400-00000D000000}" name="DEC" totalsRowFunction="sum" dataDxfId="151" totalsRowDxfId="150"/>
    <tableColumn id="14" xr3:uid="{00000000-0010-0000-0400-00000E000000}" name="Total" totalsRowFunction="sum" dataDxfId="149" totalsRowDxfId="148">
      <calculatedColumnFormula>SUM(E75:P75)</calculatedColumnFormula>
    </tableColumn>
    <tableColumn id="15" xr3:uid="{00000000-0010-0000-0400-00000F000000}" name="Avg" totalsRowFunction="custom" dataDxfId="147" totalsRowDxfId="146">
      <calculatedColumnFormula>Q75/COLUMNS(E75:P75)</calculatedColumnFormula>
      <totalsRowFormula>Table6[[#Totals],[Total]]/COLUMNS(Table6[[#Totals],[JAN]:[DEC]])</totalsRowFormula>
    </tableColumn>
  </tableColumns>
  <tableStyleInfo name="V42_ExpenseCategory2" showFirstColumn="1" showLastColumn="0" showRowStripes="0" showColumnStripes="1"/>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Table7" displayName="Table7" ref="D82:R94" totalsRowCount="1" headerRowDxfId="145" dataDxfId="144" totalsRowDxfId="143" dataCellStyle="Comma">
  <tableColumns count="15">
    <tableColumn id="1" xr3:uid="{00000000-0010-0000-0500-000001000000}" name="MONTHLY EXPENSES " totalsRowFunction="custom" dataDxfId="142" totalsRowDxfId="141">
      <totalsRowFormula>"Total " &amp; Table7[[#Headers],[MONTHLY EXPENSES ]]</totalsRowFormula>
    </tableColumn>
    <tableColumn id="2" xr3:uid="{00000000-0010-0000-0500-000002000000}" name="JAN" totalsRowFunction="sum" dataDxfId="140" totalsRowDxfId="139" dataCellStyle="Comma"/>
    <tableColumn id="3" xr3:uid="{00000000-0010-0000-0500-000003000000}" name="FEB" totalsRowFunction="sum" dataDxfId="138" totalsRowDxfId="137" dataCellStyle="Comma"/>
    <tableColumn id="4" xr3:uid="{00000000-0010-0000-0500-000004000000}" name="MAR" totalsRowFunction="sum" dataDxfId="136" totalsRowDxfId="135" dataCellStyle="Comma"/>
    <tableColumn id="5" xr3:uid="{00000000-0010-0000-0500-000005000000}" name="APR" totalsRowFunction="sum" dataDxfId="134" totalsRowDxfId="133" dataCellStyle="Comma"/>
    <tableColumn id="6" xr3:uid="{00000000-0010-0000-0500-000006000000}" name="MAY" totalsRowFunction="sum" dataDxfId="132" totalsRowDxfId="131" dataCellStyle="Comma"/>
    <tableColumn id="7" xr3:uid="{00000000-0010-0000-0500-000007000000}" name="JUN" totalsRowFunction="sum" dataDxfId="130" totalsRowDxfId="129" dataCellStyle="Comma"/>
    <tableColumn id="8" xr3:uid="{00000000-0010-0000-0500-000008000000}" name="JUL" totalsRowFunction="sum" dataDxfId="128" totalsRowDxfId="127" dataCellStyle="Comma"/>
    <tableColumn id="9" xr3:uid="{00000000-0010-0000-0500-000009000000}" name="AUG" totalsRowFunction="sum" dataDxfId="126" totalsRowDxfId="125" dataCellStyle="Comma"/>
    <tableColumn id="10" xr3:uid="{00000000-0010-0000-0500-00000A000000}" name="SEP" totalsRowFunction="sum" dataDxfId="124" totalsRowDxfId="123" dataCellStyle="Comma"/>
    <tableColumn id="11" xr3:uid="{00000000-0010-0000-0500-00000B000000}" name="OCT" totalsRowFunction="sum" dataDxfId="122" totalsRowDxfId="121" dataCellStyle="Comma"/>
    <tableColumn id="12" xr3:uid="{00000000-0010-0000-0500-00000C000000}" name="NOV" totalsRowFunction="sum" dataDxfId="120" totalsRowDxfId="119" dataCellStyle="Comma"/>
    <tableColumn id="13" xr3:uid="{00000000-0010-0000-0500-00000D000000}" name="DEC" totalsRowFunction="sum" dataDxfId="118" totalsRowDxfId="117" dataCellStyle="Comma"/>
    <tableColumn id="14" xr3:uid="{00000000-0010-0000-0500-00000E000000}" name="Total" totalsRowFunction="sum" dataDxfId="116" totalsRowDxfId="115">
      <calculatedColumnFormula>SUM(E83:P83)</calculatedColumnFormula>
    </tableColumn>
    <tableColumn id="15" xr3:uid="{00000000-0010-0000-0500-00000F000000}" name="Avg" totalsRowFunction="custom" dataDxfId="114" totalsRowDxfId="113">
      <calculatedColumnFormula>Q83/COLUMNS(E83:P83)</calculatedColumnFormula>
      <totalsRowFormula>Table7[[#Totals],[Total]]/COLUMNS(Table7[[#Totals],[JAN]:[DEC]])</totalsRowFormula>
    </tableColumn>
  </tableColumns>
  <tableStyleInfo name="V42_ExpenseCategory2" showFirstColumn="1" showLastColumn="0" showRowStripes="0" showColumnStripes="1"/>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Table8" displayName="Table8" ref="D96:R113" totalsRowCount="1" headerRowDxfId="112" dataDxfId="111" totalsRowDxfId="110" dataCellStyle="Comma">
  <tableColumns count="15">
    <tableColumn id="1" xr3:uid="{00000000-0010-0000-0600-000001000000}" name="ENTERTAINMENT - MONTLY BREAKDOWN" totalsRowFunction="custom" dataDxfId="109" totalsRowDxfId="108">
      <totalsRowFormula>"Total " &amp; Table8[[#Headers],[ENTERTAINMENT - MONTLY BREAKDOWN]]</totalsRowFormula>
    </tableColumn>
    <tableColumn id="2" xr3:uid="{00000000-0010-0000-0600-000002000000}" name="JAN" totalsRowFunction="sum" dataDxfId="107" totalsRowDxfId="106" dataCellStyle="Comma"/>
    <tableColumn id="3" xr3:uid="{00000000-0010-0000-0600-000003000000}" name="FEB" totalsRowFunction="sum" dataDxfId="105" totalsRowDxfId="104" dataCellStyle="Comma"/>
    <tableColumn id="4" xr3:uid="{00000000-0010-0000-0600-000004000000}" name="MAR" totalsRowFunction="sum" dataDxfId="103" totalsRowDxfId="102" dataCellStyle="Comma"/>
    <tableColumn id="5" xr3:uid="{00000000-0010-0000-0600-000005000000}" name="APR" totalsRowFunction="sum" dataDxfId="101" totalsRowDxfId="100" dataCellStyle="Comma"/>
    <tableColumn id="6" xr3:uid="{00000000-0010-0000-0600-000006000000}" name="MAY" totalsRowFunction="sum" dataDxfId="99" totalsRowDxfId="98" dataCellStyle="Comma"/>
    <tableColumn id="7" xr3:uid="{00000000-0010-0000-0600-000007000000}" name="JUN" totalsRowFunction="sum" dataDxfId="97" totalsRowDxfId="96" dataCellStyle="Comma"/>
    <tableColumn id="8" xr3:uid="{00000000-0010-0000-0600-000008000000}" name="JUL" totalsRowFunction="sum" dataDxfId="95" totalsRowDxfId="94" dataCellStyle="Comma"/>
    <tableColumn id="9" xr3:uid="{00000000-0010-0000-0600-000009000000}" name="AUG" totalsRowFunction="sum" dataDxfId="93" totalsRowDxfId="92" dataCellStyle="Comma"/>
    <tableColumn id="10" xr3:uid="{00000000-0010-0000-0600-00000A000000}" name="SEP" totalsRowFunction="sum" dataDxfId="91" totalsRowDxfId="90" dataCellStyle="Comma"/>
    <tableColumn id="11" xr3:uid="{00000000-0010-0000-0600-00000B000000}" name="OCT" totalsRowFunction="sum" dataDxfId="89" totalsRowDxfId="88" dataCellStyle="Comma"/>
    <tableColumn id="12" xr3:uid="{00000000-0010-0000-0600-00000C000000}" name="NOV" totalsRowFunction="sum" dataDxfId="87" totalsRowDxfId="86" dataCellStyle="Comma"/>
    <tableColumn id="13" xr3:uid="{00000000-0010-0000-0600-00000D000000}" name="DEC" totalsRowFunction="sum" dataDxfId="85" totalsRowDxfId="84" dataCellStyle="Comma"/>
    <tableColumn id="14" xr3:uid="{00000000-0010-0000-0600-00000E000000}" name="Total" totalsRowFunction="sum" dataDxfId="83" totalsRowDxfId="82">
      <calculatedColumnFormula>SUM(E97:P97)</calculatedColumnFormula>
    </tableColumn>
    <tableColumn id="15" xr3:uid="{00000000-0010-0000-0600-00000F000000}" name="Avg" totalsRowFunction="custom" dataDxfId="81" totalsRowDxfId="80">
      <calculatedColumnFormula>Q97/COLUMNS(E97:P97)</calculatedColumnFormula>
      <totalsRowFormula>Table8[[#Totals],[Total]]/COLUMNS(Table8[[#Totals],[JAN]:[DEC]])</totalsRowFormula>
    </tableColumn>
  </tableColumns>
  <tableStyleInfo name="V42_ExpenseCategory2" showFirstColumn="1" showLastColumn="0" showRowStripes="0" showColumnStripes="1"/>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8000000}" name="Table10" displayName="Table10" ref="D136:R143" totalsRowCount="1" headerRowDxfId="79" dataDxfId="78" totalsRowDxfId="77" dataCellStyle="Comma">
  <tableColumns count="15">
    <tableColumn id="1" xr3:uid="{00000000-0010-0000-0800-000001000000}" name="OBLIGATIONS- ANNUAL EXPENSES" totalsRowFunction="custom" dataDxfId="0">
      <totalsRowFormula>"Total " &amp; Table10[[#Headers],[OBLIGATIONS- ANNUAL EXPENSES]]</totalsRowFormula>
    </tableColumn>
    <tableColumn id="2" xr3:uid="{00000000-0010-0000-0800-000002000000}" name="JAN" totalsRowFunction="sum" dataDxfId="76" totalsRowDxfId="75" dataCellStyle="Comma"/>
    <tableColumn id="3" xr3:uid="{00000000-0010-0000-0800-000003000000}" name="FEB" totalsRowFunction="sum" dataDxfId="74" totalsRowDxfId="73" dataCellStyle="Comma"/>
    <tableColumn id="4" xr3:uid="{00000000-0010-0000-0800-000004000000}" name="MAR" totalsRowFunction="sum" dataDxfId="72" totalsRowDxfId="71" dataCellStyle="Comma"/>
    <tableColumn id="5" xr3:uid="{00000000-0010-0000-0800-000005000000}" name="APR" totalsRowFunction="sum" dataDxfId="70" totalsRowDxfId="69" dataCellStyle="Comma"/>
    <tableColumn id="6" xr3:uid="{00000000-0010-0000-0800-000006000000}" name="MAY" totalsRowFunction="sum" dataDxfId="68" totalsRowDxfId="67" dataCellStyle="Comma"/>
    <tableColumn id="7" xr3:uid="{00000000-0010-0000-0800-000007000000}" name="JUN" totalsRowFunction="sum" dataDxfId="66" totalsRowDxfId="65" dataCellStyle="Comma"/>
    <tableColumn id="8" xr3:uid="{00000000-0010-0000-0800-000008000000}" name="JUL" totalsRowFunction="sum" dataDxfId="64" totalsRowDxfId="63" dataCellStyle="Comma"/>
    <tableColumn id="9" xr3:uid="{00000000-0010-0000-0800-000009000000}" name="AUG" totalsRowFunction="sum" dataDxfId="62" totalsRowDxfId="61" dataCellStyle="Comma"/>
    <tableColumn id="10" xr3:uid="{00000000-0010-0000-0800-00000A000000}" name="SEP" totalsRowFunction="sum" dataDxfId="60" totalsRowDxfId="59" dataCellStyle="Comma"/>
    <tableColumn id="11" xr3:uid="{00000000-0010-0000-0800-00000B000000}" name="OCT" totalsRowFunction="sum" dataDxfId="58" totalsRowDxfId="57" dataCellStyle="Comma"/>
    <tableColumn id="12" xr3:uid="{00000000-0010-0000-0800-00000C000000}" name="NOV" totalsRowFunction="sum" dataDxfId="56" totalsRowDxfId="55" dataCellStyle="Comma"/>
    <tableColumn id="13" xr3:uid="{00000000-0010-0000-0800-00000D000000}" name="DEC" totalsRowFunction="sum" dataDxfId="54" totalsRowDxfId="53" dataCellStyle="Comma"/>
    <tableColumn id="14" xr3:uid="{00000000-0010-0000-0800-00000E000000}" name="Total" totalsRowFunction="sum" dataDxfId="52" totalsRowDxfId="51">
      <calculatedColumnFormula>SUM(E137:P137)</calculatedColumnFormula>
    </tableColumn>
    <tableColumn id="15" xr3:uid="{00000000-0010-0000-0800-00000F000000}" name="Avg" totalsRowFunction="custom" dataDxfId="50" totalsRowDxfId="49">
      <calculatedColumnFormula>Q137/COLUMNS(E137:P137)</calculatedColumnFormula>
      <totalsRowFormula>Table10[[#Totals],[Total]]/COLUMNS(Table10[[#Totals],[JAN]:[DEC]])</totalsRowFormula>
    </tableColumn>
  </tableColumns>
  <tableStyleInfo name="V42_ExpenseCategory2" showFirstColumn="1" showLastColumn="0" showRowStripes="0" showColumnStripes="1"/>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A000000}" name="Table12" displayName="Table12" ref="D115:R134" totalsRowCount="1" headerRowDxfId="48" dataDxfId="47" totalsRowDxfId="46">
  <tableColumns count="15">
    <tableColumn id="1" xr3:uid="{00000000-0010-0000-0A00-000001000000}" name="LUMP SUM AND ANNUAL EXPENSES " totalsRowFunction="custom" dataDxfId="45" totalsRowDxfId="44">
      <totalsRowFormula>"Total " &amp;Table12[[#Headers],[LUMP SUM AND ANNUAL EXPENSES ]]</totalsRowFormula>
    </tableColumn>
    <tableColumn id="2" xr3:uid="{00000000-0010-0000-0A00-000002000000}" name="JAN" totalsRowFunction="sum" dataDxfId="43" totalsRowDxfId="42"/>
    <tableColumn id="3" xr3:uid="{00000000-0010-0000-0A00-000003000000}" name="FEB" totalsRowFunction="sum" dataDxfId="41" totalsRowDxfId="40"/>
    <tableColumn id="4" xr3:uid="{00000000-0010-0000-0A00-000004000000}" name="MAR" totalsRowFunction="sum" dataDxfId="39" totalsRowDxfId="38"/>
    <tableColumn id="5" xr3:uid="{00000000-0010-0000-0A00-000005000000}" name="APR" totalsRowFunction="sum" dataDxfId="37" totalsRowDxfId="36"/>
    <tableColumn id="6" xr3:uid="{00000000-0010-0000-0A00-000006000000}" name="MAY" totalsRowFunction="sum" dataDxfId="35" totalsRowDxfId="34"/>
    <tableColumn id="7" xr3:uid="{00000000-0010-0000-0A00-000007000000}" name="JUN" totalsRowFunction="sum" dataDxfId="33" totalsRowDxfId="32"/>
    <tableColumn id="8" xr3:uid="{00000000-0010-0000-0A00-000008000000}" name="JUL" totalsRowFunction="sum" dataDxfId="31" totalsRowDxfId="30"/>
    <tableColumn id="9" xr3:uid="{00000000-0010-0000-0A00-000009000000}" name="AUG" totalsRowFunction="sum" dataDxfId="29" totalsRowDxfId="28"/>
    <tableColumn id="10" xr3:uid="{00000000-0010-0000-0A00-00000A000000}" name="SEP" totalsRowFunction="sum" dataDxfId="27" totalsRowDxfId="26"/>
    <tableColumn id="11" xr3:uid="{00000000-0010-0000-0A00-00000B000000}" name="OCT" totalsRowFunction="sum" dataDxfId="25" totalsRowDxfId="24"/>
    <tableColumn id="12" xr3:uid="{00000000-0010-0000-0A00-00000C000000}" name="NOV" totalsRowFunction="sum" dataDxfId="23" totalsRowDxfId="22"/>
    <tableColumn id="13" xr3:uid="{00000000-0010-0000-0A00-00000D000000}" name="DEC" totalsRowFunction="sum" dataDxfId="21" totalsRowDxfId="20"/>
    <tableColumn id="14" xr3:uid="{00000000-0010-0000-0A00-00000E000000}" name="Total" totalsRowFunction="sum" dataDxfId="19" totalsRowDxfId="18">
      <calculatedColumnFormula>SUM(E116:P116)</calculatedColumnFormula>
    </tableColumn>
    <tableColumn id="15" xr3:uid="{00000000-0010-0000-0A00-00000F000000}" name="Avg" totalsRowFunction="custom" dataDxfId="17" totalsRowDxfId="16">
      <calculatedColumnFormula>Q116/COLUMNS(E116:P116)</calculatedColumnFormula>
      <totalsRowFormula>Table12[[#Totals],[Total]]/COLUMNS(Table12[[#Totals],[JAN]:[DEC]])</totalsRowFormula>
    </tableColumn>
  </tableColumns>
  <tableStyleInfo name="V42_ExpenseCategory2" showFirstColumn="1" showLastColumn="0" showRowStripes="0" showColumnStripes="1"/>
</table>
</file>

<file path=xl/theme/theme1.xml><?xml version="1.0" encoding="utf-8"?>
<a:theme xmlns:a="http://schemas.openxmlformats.org/drawingml/2006/main" name="Vertex42">
  <a:themeElements>
    <a:clrScheme name="Office42">
      <a:dk1>
        <a:sysClr val="windowText" lastClr="000000"/>
      </a:dk1>
      <a:lt1>
        <a:srgbClr val="FFFFFF"/>
      </a:lt1>
      <a:dk2>
        <a:srgbClr val="283C61"/>
      </a:dk2>
      <a:lt2>
        <a:srgbClr val="F1EBDD"/>
      </a:lt2>
      <a:accent1>
        <a:srgbClr val="597CBB"/>
      </a:accent1>
      <a:accent2>
        <a:srgbClr val="BB5965"/>
      </a:accent2>
      <a:accent3>
        <a:srgbClr val="6CBB59"/>
      </a:accent3>
      <a:accent4>
        <a:srgbClr val="BB7C59"/>
      </a:accent4>
      <a:accent5>
        <a:srgbClr val="9F59BB"/>
      </a:accent5>
      <a:accent6>
        <a:srgbClr val="59BBAB"/>
      </a:accent6>
      <a:hlink>
        <a:srgbClr val="BFD9B6"/>
      </a:hlink>
      <a:folHlink>
        <a:srgbClr val="D0B6D9"/>
      </a:folHlink>
    </a:clrScheme>
    <a:fontScheme name="Vertex42">
      <a:majorFont>
        <a:latin typeface="Arial"/>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3.xml"/><Relationship Id="rId13" Type="http://schemas.openxmlformats.org/officeDocument/2006/relationships/table" Target="../tables/table8.xml"/><Relationship Id="rId3" Type="http://schemas.openxmlformats.org/officeDocument/2006/relationships/printerSettings" Target="../printerSettings/printerSettings1.bin"/><Relationship Id="rId7" Type="http://schemas.openxmlformats.org/officeDocument/2006/relationships/table" Target="../tables/table2.xml"/><Relationship Id="rId12" Type="http://schemas.openxmlformats.org/officeDocument/2006/relationships/table" Target="../tables/table7.xml"/><Relationship Id="rId2" Type="http://schemas.openxmlformats.org/officeDocument/2006/relationships/hyperlink" Target="https://www.vertex42.com/ExcelTemplates/budgets.html?utm_source=personal-budget-spreadsheet&amp;utm_campaign=templates&amp;utm_content=more" TargetMode="External"/><Relationship Id="rId1" Type="http://schemas.openxmlformats.org/officeDocument/2006/relationships/hyperlink" Target="https://www.vertex42.com/ExcelTemplates/personal-budget-spreadsheet.html" TargetMode="External"/><Relationship Id="rId6" Type="http://schemas.openxmlformats.org/officeDocument/2006/relationships/table" Target="../tables/table1.xml"/><Relationship Id="rId11" Type="http://schemas.openxmlformats.org/officeDocument/2006/relationships/table" Target="../tables/table6.xml"/><Relationship Id="rId5" Type="http://schemas.openxmlformats.org/officeDocument/2006/relationships/vmlDrawing" Target="../drawings/vmlDrawing1.vml"/><Relationship Id="rId15" Type="http://schemas.openxmlformats.org/officeDocument/2006/relationships/comments" Target="../comments1.xml"/><Relationship Id="rId10" Type="http://schemas.openxmlformats.org/officeDocument/2006/relationships/table" Target="../tables/table5.xml"/><Relationship Id="rId4" Type="http://schemas.openxmlformats.org/officeDocument/2006/relationships/drawing" Target="../drawings/drawing1.xml"/><Relationship Id="rId9" Type="http://schemas.openxmlformats.org/officeDocument/2006/relationships/table" Target="../tables/table4.xml"/><Relationship Id="rId14" Type="http://schemas.openxmlformats.org/officeDocument/2006/relationships/table" Target="../tables/table9.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ExcelTemplates/money-management-template.html" TargetMode="External"/><Relationship Id="rId7" Type="http://schemas.openxmlformats.org/officeDocument/2006/relationships/drawing" Target="../drawings/drawing2.xml"/><Relationship Id="rId2" Type="http://schemas.openxmlformats.org/officeDocument/2006/relationships/hyperlink" Target="https://www.vertex42.com/ExcelArticles/how-to-make-a-budget.html" TargetMode="External"/><Relationship Id="rId1" Type="http://schemas.openxmlformats.org/officeDocument/2006/relationships/hyperlink" Target="https://www.vertex42.com/ExcelTemplates/personal-budget-spreadsheet.html" TargetMode="External"/><Relationship Id="rId6" Type="http://schemas.openxmlformats.org/officeDocument/2006/relationships/printerSettings" Target="../printerSettings/printerSettings2.bin"/><Relationship Id="rId5" Type="http://schemas.openxmlformats.org/officeDocument/2006/relationships/hyperlink" Target="https://www.vertex42.com/ExcelTemplates/income-and-expense-worksheet.html" TargetMode="External"/><Relationship Id="rId4" Type="http://schemas.openxmlformats.org/officeDocument/2006/relationships/hyperlink" Target="https://www.vertex42.com/blog/money/principles-of-personal-finance.html"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vertex42.com/ExcelTemplates/personal-budget-spreadsheet.html" TargetMode="External"/><Relationship Id="rId1" Type="http://schemas.openxmlformats.org/officeDocument/2006/relationships/hyperlink" Target="https://www.vertex42.com/licensing/EULA_personaluse.html" TargetMode="External"/><Relationship Id="rId5" Type="http://schemas.openxmlformats.org/officeDocument/2006/relationships/image" Target="../media/image4.png"/><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147"/>
  <sheetViews>
    <sheetView showGridLines="0" tabSelected="1" workbookViewId="0">
      <pane ySplit="9" topLeftCell="A10" activePane="bottomLeft" state="frozen"/>
      <selection pane="bottomLeft" activeCell="D5" sqref="D5"/>
    </sheetView>
  </sheetViews>
  <sheetFormatPr defaultRowHeight="15" x14ac:dyDescent="0.3"/>
  <cols>
    <col min="1" max="3" width="9" style="1"/>
    <col min="4" max="4" width="45.5" style="1" customWidth="1"/>
    <col min="5" max="16" width="6.25" style="1" customWidth="1"/>
    <col min="17" max="17" width="7.375" style="1" customWidth="1"/>
    <col min="18" max="18" width="6.25" style="1" customWidth="1"/>
    <col min="19" max="19" width="7.625" style="1" customWidth="1"/>
    <col min="20" max="20" width="8.75" style="1" customWidth="1"/>
    <col min="21" max="16384" width="9" style="1"/>
  </cols>
  <sheetData>
    <row r="1" spans="1:23" s="24" customFormat="1" ht="26.1" customHeight="1" x14ac:dyDescent="0.3">
      <c r="D1" s="50" t="s">
        <v>63</v>
      </c>
      <c r="E1" s="26"/>
      <c r="F1" s="26"/>
      <c r="G1" s="26"/>
      <c r="H1" s="26"/>
      <c r="I1" s="26"/>
      <c r="J1" s="26"/>
      <c r="K1" s="25"/>
      <c r="L1" s="25"/>
      <c r="M1" s="25"/>
      <c r="N1" s="25"/>
      <c r="O1" s="25"/>
      <c r="P1" s="25"/>
      <c r="Q1" s="25"/>
      <c r="R1" s="25"/>
      <c r="S1" s="25"/>
      <c r="T1" s="25"/>
    </row>
    <row r="2" spans="1:23" x14ac:dyDescent="0.3">
      <c r="D2" s="51" t="s">
        <v>73</v>
      </c>
      <c r="E2" s="27"/>
      <c r="F2" s="27"/>
      <c r="G2" s="27"/>
      <c r="H2" s="27"/>
      <c r="I2" s="27"/>
      <c r="J2" s="27"/>
      <c r="K2" s="3"/>
      <c r="L2" s="3"/>
      <c r="M2" s="3"/>
      <c r="N2" s="3"/>
      <c r="O2" s="3"/>
      <c r="P2" s="3"/>
      <c r="Q2" s="2"/>
      <c r="R2" s="72" t="s">
        <v>77</v>
      </c>
      <c r="S2" s="72"/>
      <c r="T2" s="72"/>
    </row>
    <row r="3" spans="1:23" ht="34.5" customHeight="1" x14ac:dyDescent="0.3">
      <c r="D3" s="98" t="s">
        <v>176</v>
      </c>
      <c r="E3" s="99"/>
      <c r="F3" s="99"/>
      <c r="G3" s="99"/>
      <c r="H3" s="99"/>
      <c r="I3" s="99"/>
      <c r="J3" s="99"/>
      <c r="K3" s="99"/>
      <c r="L3" s="99"/>
      <c r="M3" s="99"/>
      <c r="N3" s="99"/>
      <c r="O3" s="99"/>
      <c r="R3" s="73" t="s">
        <v>95</v>
      </c>
      <c r="S3" s="73"/>
      <c r="T3" s="73"/>
    </row>
    <row r="4" spans="1:23" x14ac:dyDescent="0.3">
      <c r="D4" s="4" t="s">
        <v>25</v>
      </c>
      <c r="E4" s="5">
        <v>0</v>
      </c>
      <c r="P4" s="6" t="s">
        <v>41</v>
      </c>
    </row>
    <row r="5" spans="1:23" s="35" customFormat="1" x14ac:dyDescent="0.2">
      <c r="D5" s="33"/>
      <c r="E5" s="34" t="s">
        <v>26</v>
      </c>
      <c r="F5" s="34" t="s">
        <v>27</v>
      </c>
      <c r="G5" s="34" t="s">
        <v>28</v>
      </c>
      <c r="H5" s="34" t="s">
        <v>29</v>
      </c>
      <c r="I5" s="34" t="s">
        <v>30</v>
      </c>
      <c r="J5" s="34" t="s">
        <v>31</v>
      </c>
      <c r="K5" s="34" t="s">
        <v>32</v>
      </c>
      <c r="L5" s="34" t="s">
        <v>33</v>
      </c>
      <c r="M5" s="34" t="s">
        <v>34</v>
      </c>
      <c r="N5" s="34" t="s">
        <v>35</v>
      </c>
      <c r="O5" s="34" t="s">
        <v>36</v>
      </c>
      <c r="P5" s="34" t="s">
        <v>37</v>
      </c>
      <c r="Q5" s="33" t="s">
        <v>38</v>
      </c>
      <c r="R5" s="33" t="s">
        <v>42</v>
      </c>
      <c r="U5" s="35" t="s">
        <v>96</v>
      </c>
    </row>
    <row r="6" spans="1:23" s="35" customFormat="1" x14ac:dyDescent="0.2">
      <c r="D6" s="7" t="s">
        <v>1</v>
      </c>
      <c r="E6" s="8">
        <f>Table2[[#Totals],[JAN]]</f>
        <v>0</v>
      </c>
      <c r="F6" s="8">
        <f>Table2[[#Totals],[FEB]]</f>
        <v>0</v>
      </c>
      <c r="G6" s="8">
        <f>Table2[[#Totals],[MAR]]</f>
        <v>0</v>
      </c>
      <c r="H6" s="8">
        <f>Table2[[#Totals],[APR]]</f>
        <v>0</v>
      </c>
      <c r="I6" s="8">
        <f>Table2[[#Totals],[MAY]]</f>
        <v>0</v>
      </c>
      <c r="J6" s="8">
        <f>Table2[[#Totals],[JUN]]</f>
        <v>0</v>
      </c>
      <c r="K6" s="8">
        <f>Table2[[#Totals],[JUL]]</f>
        <v>0</v>
      </c>
      <c r="L6" s="8">
        <f>Table2[[#Totals],[AUG]]</f>
        <v>0</v>
      </c>
      <c r="M6" s="8">
        <f>Table2[[#Totals],[SEP]]</f>
        <v>0</v>
      </c>
      <c r="N6" s="8">
        <f>Table2[[#Totals],[OCT]]</f>
        <v>0</v>
      </c>
      <c r="O6" s="8">
        <f>Table2[[#Totals],[NOV]]</f>
        <v>0</v>
      </c>
      <c r="P6" s="8">
        <f>Table2[[#Totals],[DEC]]</f>
        <v>0</v>
      </c>
      <c r="Q6" s="36">
        <f>SUM(E6:P6)</f>
        <v>0</v>
      </c>
      <c r="R6" s="36">
        <f>Q6/COLUMNS(E6:P6)</f>
        <v>0</v>
      </c>
    </row>
    <row r="7" spans="1:23" s="35" customFormat="1" x14ac:dyDescent="0.2">
      <c r="D7" s="9" t="s">
        <v>2</v>
      </c>
      <c r="E7" s="10">
        <f>SUM(Table3[[#Totals],[JAN]],Table4[[#Totals],[JAN]],Table5[[#Totals],[JAN]],Table7[[#Totals],[JAN]],Table8[[#Totals],[JAN]],Table10[[#Totals],[JAN]],Table12[[#Totals],[JAN]])</f>
        <v>0</v>
      </c>
      <c r="F7" s="10">
        <f>SUM(Table3[[#Totals],[FEB]],Table4[[#Totals],[FEB]],Table5[[#Totals],[FEB]],Table7[[#Totals],[FEB]],Table8[[#Totals],[FEB]],Table10[[#Totals],[FEB]],Table12[[#Totals],[FEB]])</f>
        <v>0</v>
      </c>
      <c r="G7" s="10">
        <f>SUM(Table3[[#Totals],[MAR]],Table4[[#Totals],[MAR]],Table5[[#Totals],[MAR]],Table7[[#Totals],[MAR]],Table8[[#Totals],[MAR]],Table10[[#Totals],[MAR]],Table12[[#Totals],[MAR]])</f>
        <v>0</v>
      </c>
      <c r="H7" s="10">
        <f>SUM(Table3[[#Totals],[APR]],Table4[[#Totals],[APR]],Table5[[#Totals],[APR]],Table7[[#Totals],[APR]],Table8[[#Totals],[APR]],Table10[[#Totals],[APR]],Table12[[#Totals],[APR]])</f>
        <v>0</v>
      </c>
      <c r="I7" s="10">
        <f>SUM(Table3[[#Totals],[MAY]],Table4[[#Totals],[MAY]],Table5[[#Totals],[MAY]],Table7[[#Totals],[MAY]],Table8[[#Totals],[MAY]],Table10[[#Totals],[MAY]],Table12[[#Totals],[MAY]])</f>
        <v>0</v>
      </c>
      <c r="J7" s="10">
        <f>SUM(Table3[[#Totals],[JUN]],Table4[[#Totals],[JUN]],Table5[[#Totals],[JUN]],Table7[[#Totals],[JUN]],Table8[[#Totals],[JUN]],Table10[[#Totals],[JUN]],Table12[[#Totals],[JUN]])</f>
        <v>0</v>
      </c>
      <c r="K7" s="10">
        <f>SUM(Table3[[#Totals],[JUL]],Table4[[#Totals],[JUL]],Table5[[#Totals],[JUL]],Table7[[#Totals],[JUL]],Table8[[#Totals],[JUL]],Table10[[#Totals],[JUL]],Table12[[#Totals],[JUL]])</f>
        <v>0</v>
      </c>
      <c r="L7" s="10">
        <f>SUM(Table3[[#Totals],[AUG]],Table4[[#Totals],[AUG]],Table5[[#Totals],[AUG]],Table7[[#Totals],[AUG]],Table8[[#Totals],[AUG]],Table10[[#Totals],[AUG]],Table12[[#Totals],[AUG]])</f>
        <v>0</v>
      </c>
      <c r="M7" s="10">
        <f>SUM(Table3[[#Totals],[SEP]],Table4[[#Totals],[SEP]],Table5[[#Totals],[SEP]],Table7[[#Totals],[SEP]],Table8[[#Totals],[SEP]],Table10[[#Totals],[SEP]],Table12[[#Totals],[SEP]])</f>
        <v>0</v>
      </c>
      <c r="N7" s="10">
        <f>SUM(Table3[[#Totals],[OCT]],Table4[[#Totals],[OCT]],Table5[[#Totals],[OCT]],Table7[[#Totals],[OCT]],Table8[[#Totals],[OCT]],Table10[[#Totals],[OCT]],Table12[[#Totals],[OCT]])</f>
        <v>0</v>
      </c>
      <c r="O7" s="10">
        <f>SUM(Table3[[#Totals],[NOV]],Table4[[#Totals],[NOV]],Table5[[#Totals],[NOV]],Table7[[#Totals],[NOV]],Table8[[#Totals],[NOV]],Table10[[#Totals],[NOV]],Table12[[#Totals],[NOV]])</f>
        <v>0</v>
      </c>
      <c r="P7" s="10">
        <f>SUM(Table3[[#Totals],[DEC]],Table4[[#Totals],[DEC]],Table5[[#Totals],[DEC]],Table7[[#Totals],[DEC]],Table8[[#Totals],[DEC]],Table10[[#Totals],[DEC]],Table12[[#Totals],[DEC]])</f>
        <v>0</v>
      </c>
      <c r="Q7" s="36">
        <f>SUM(E7:P7)</f>
        <v>0</v>
      </c>
      <c r="R7" s="36">
        <f>Q7/COLUMNS(E7:P7)</f>
        <v>0</v>
      </c>
    </row>
    <row r="8" spans="1:23" s="35" customFormat="1" ht="15.75" thickBot="1" x14ac:dyDescent="0.25">
      <c r="A8" s="116" t="s">
        <v>181</v>
      </c>
      <c r="B8" s="11"/>
      <c r="C8" s="11"/>
      <c r="D8" s="11" t="s">
        <v>121</v>
      </c>
      <c r="E8" s="28">
        <f t="shared" ref="E8:P8" si="0">E6-E7</f>
        <v>0</v>
      </c>
      <c r="F8" s="28">
        <f t="shared" si="0"/>
        <v>0</v>
      </c>
      <c r="G8" s="28">
        <f t="shared" si="0"/>
        <v>0</v>
      </c>
      <c r="H8" s="28">
        <f t="shared" si="0"/>
        <v>0</v>
      </c>
      <c r="I8" s="28">
        <f t="shared" si="0"/>
        <v>0</v>
      </c>
      <c r="J8" s="28">
        <f t="shared" si="0"/>
        <v>0</v>
      </c>
      <c r="K8" s="28">
        <f t="shared" si="0"/>
        <v>0</v>
      </c>
      <c r="L8" s="28">
        <f t="shared" si="0"/>
        <v>0</v>
      </c>
      <c r="M8" s="28">
        <f t="shared" si="0"/>
        <v>0</v>
      </c>
      <c r="N8" s="28">
        <f t="shared" si="0"/>
        <v>0</v>
      </c>
      <c r="O8" s="28">
        <f t="shared" si="0"/>
        <v>0</v>
      </c>
      <c r="P8" s="28">
        <f t="shared" si="0"/>
        <v>0</v>
      </c>
      <c r="Q8" s="28">
        <f>SUM(E8:P8)</f>
        <v>0</v>
      </c>
      <c r="R8" s="28">
        <f>Q8/COLUMNS(E8:P8)</f>
        <v>0</v>
      </c>
    </row>
    <row r="9" spans="1:23" s="35" customFormat="1" ht="15.75" thickTop="1" x14ac:dyDescent="0.2">
      <c r="D9" s="7" t="s">
        <v>39</v>
      </c>
      <c r="E9" s="8">
        <f>E6-E7+E4</f>
        <v>0</v>
      </c>
      <c r="F9" s="8">
        <f t="shared" ref="F9:P9" si="1">E9+F6-F7</f>
        <v>0</v>
      </c>
      <c r="G9" s="8">
        <f t="shared" si="1"/>
        <v>0</v>
      </c>
      <c r="H9" s="8">
        <f t="shared" si="1"/>
        <v>0</v>
      </c>
      <c r="I9" s="8">
        <f t="shared" si="1"/>
        <v>0</v>
      </c>
      <c r="J9" s="8">
        <f t="shared" si="1"/>
        <v>0</v>
      </c>
      <c r="K9" s="8">
        <f t="shared" si="1"/>
        <v>0</v>
      </c>
      <c r="L9" s="8">
        <f t="shared" si="1"/>
        <v>0</v>
      </c>
      <c r="M9" s="8">
        <f t="shared" si="1"/>
        <v>0</v>
      </c>
      <c r="N9" s="8">
        <f t="shared" si="1"/>
        <v>0</v>
      </c>
      <c r="O9" s="8">
        <f t="shared" si="1"/>
        <v>0</v>
      </c>
      <c r="P9" s="8">
        <f t="shared" si="1"/>
        <v>0</v>
      </c>
      <c r="Q9" s="37"/>
      <c r="R9" s="37"/>
    </row>
    <row r="10" spans="1:23" s="35" customFormat="1" x14ac:dyDescent="0.2"/>
    <row r="11" spans="1:23" s="32" customFormat="1" ht="25.5" x14ac:dyDescent="0.2">
      <c r="A11" s="101" t="s">
        <v>178</v>
      </c>
      <c r="B11" s="101" t="s">
        <v>179</v>
      </c>
      <c r="C11" s="100" t="s">
        <v>180</v>
      </c>
      <c r="D11" s="29" t="s">
        <v>0</v>
      </c>
      <c r="E11" s="30" t="s">
        <v>26</v>
      </c>
      <c r="F11" s="30" t="s">
        <v>27</v>
      </c>
      <c r="G11" s="30" t="s">
        <v>28</v>
      </c>
      <c r="H11" s="30" t="s">
        <v>29</v>
      </c>
      <c r="I11" s="30" t="s">
        <v>30</v>
      </c>
      <c r="J11" s="30" t="s">
        <v>31</v>
      </c>
      <c r="K11" s="30" t="s">
        <v>32</v>
      </c>
      <c r="L11" s="30" t="s">
        <v>33</v>
      </c>
      <c r="M11" s="30" t="s">
        <v>34</v>
      </c>
      <c r="N11" s="30" t="s">
        <v>35</v>
      </c>
      <c r="O11" s="30" t="s">
        <v>36</v>
      </c>
      <c r="P11" s="30" t="s">
        <v>37</v>
      </c>
      <c r="Q11" s="31" t="s">
        <v>38</v>
      </c>
      <c r="R11" s="31" t="s">
        <v>42</v>
      </c>
      <c r="S11" s="31"/>
      <c r="T11" s="31"/>
      <c r="U11" s="46"/>
      <c r="V11" s="46"/>
    </row>
    <row r="12" spans="1:23" s="32" customFormat="1" x14ac:dyDescent="0.2">
      <c r="A12" s="102" t="s">
        <v>96</v>
      </c>
      <c r="B12" s="103" t="s">
        <v>96</v>
      </c>
      <c r="C12" s="112" t="e">
        <f>B12/A12-1</f>
        <v>#VALUE!</v>
      </c>
      <c r="D12" s="38" t="s">
        <v>103</v>
      </c>
      <c r="E12" s="39" t="s">
        <v>96</v>
      </c>
      <c r="F12" s="39"/>
      <c r="G12" s="39"/>
      <c r="H12" s="39"/>
      <c r="I12" s="39"/>
      <c r="J12" s="39"/>
      <c r="K12" s="39"/>
      <c r="L12" s="39"/>
      <c r="M12" s="39"/>
      <c r="N12" s="39"/>
      <c r="O12" s="39"/>
      <c r="P12" s="39"/>
      <c r="Q12" s="45">
        <f t="shared" ref="Q12:Q17" si="2">SUM(E12:P12)</f>
        <v>0</v>
      </c>
      <c r="R12" s="45">
        <f t="shared" ref="R12:R17" si="3">Q12/COLUMNS(E12:P12)</f>
        <v>0</v>
      </c>
      <c r="S12" s="31"/>
      <c r="T12" s="31"/>
      <c r="U12" s="31"/>
    </row>
    <row r="13" spans="1:23" s="32" customFormat="1" x14ac:dyDescent="0.2">
      <c r="A13" s="102"/>
      <c r="B13" s="103"/>
      <c r="C13" s="112" t="e">
        <f t="shared" ref="C13:C18" si="4">B13/A13-1</f>
        <v>#DIV/0!</v>
      </c>
      <c r="D13" s="38" t="s">
        <v>102</v>
      </c>
      <c r="E13" s="39"/>
      <c r="F13" s="39"/>
      <c r="G13" s="39"/>
      <c r="H13" s="39"/>
      <c r="I13" s="39"/>
      <c r="J13" s="39"/>
      <c r="K13" s="39"/>
      <c r="L13" s="39"/>
      <c r="M13" s="39"/>
      <c r="N13" s="39"/>
      <c r="O13" s="39"/>
      <c r="P13" s="39"/>
      <c r="Q13" s="45">
        <f t="shared" si="2"/>
        <v>0</v>
      </c>
      <c r="R13" s="45">
        <f t="shared" si="3"/>
        <v>0</v>
      </c>
      <c r="S13" s="31"/>
      <c r="T13" s="31"/>
      <c r="U13" s="31"/>
    </row>
    <row r="14" spans="1:23" s="32" customFormat="1" x14ac:dyDescent="0.2">
      <c r="A14" s="102"/>
      <c r="B14" s="103"/>
      <c r="C14" s="112" t="e">
        <f t="shared" si="4"/>
        <v>#DIV/0!</v>
      </c>
      <c r="D14" s="38" t="s">
        <v>99</v>
      </c>
      <c r="E14" s="39"/>
      <c r="F14" s="39"/>
      <c r="G14" s="39"/>
      <c r="H14" s="39"/>
      <c r="I14" s="39"/>
      <c r="J14" s="39"/>
      <c r="K14" s="39"/>
      <c r="L14" s="39"/>
      <c r="M14" s="39"/>
      <c r="N14" s="39"/>
      <c r="O14" s="39"/>
      <c r="P14" s="39"/>
      <c r="Q14" s="45">
        <f t="shared" si="2"/>
        <v>0</v>
      </c>
      <c r="R14" s="45">
        <f t="shared" si="3"/>
        <v>0</v>
      </c>
      <c r="S14" s="31"/>
      <c r="T14" s="31"/>
      <c r="U14" s="31"/>
    </row>
    <row r="15" spans="1:23" s="32" customFormat="1" x14ac:dyDescent="0.2">
      <c r="A15" s="102"/>
      <c r="B15" s="103"/>
      <c r="C15" s="112" t="e">
        <f t="shared" si="4"/>
        <v>#DIV/0!</v>
      </c>
      <c r="D15" s="38" t="s">
        <v>98</v>
      </c>
      <c r="E15" s="39"/>
      <c r="F15" s="39"/>
      <c r="G15" s="39"/>
      <c r="H15" s="39"/>
      <c r="I15" s="39"/>
      <c r="J15" s="39"/>
      <c r="K15" s="39"/>
      <c r="L15" s="39"/>
      <c r="M15" s="39"/>
      <c r="N15" s="39"/>
      <c r="O15" s="39"/>
      <c r="P15" s="39"/>
      <c r="Q15" s="80">
        <f>SUM(E15:P15)</f>
        <v>0</v>
      </c>
      <c r="R15" s="80">
        <f>Q15/COLUMNS(E15:P15)</f>
        <v>0</v>
      </c>
      <c r="S15" s="31"/>
      <c r="T15" s="31"/>
      <c r="U15" s="31"/>
      <c r="W15" s="75" t="s">
        <v>96</v>
      </c>
    </row>
    <row r="16" spans="1:23" s="32" customFormat="1" x14ac:dyDescent="0.2">
      <c r="A16" s="102"/>
      <c r="B16" s="103"/>
      <c r="C16" s="112" t="e">
        <f t="shared" si="4"/>
        <v>#DIV/0!</v>
      </c>
      <c r="D16" s="38" t="s">
        <v>177</v>
      </c>
      <c r="E16" s="39"/>
      <c r="F16" s="39"/>
      <c r="G16" s="39"/>
      <c r="H16" s="39"/>
      <c r="I16" s="39"/>
      <c r="J16" s="39"/>
      <c r="K16" s="39"/>
      <c r="L16" s="39"/>
      <c r="M16" s="39"/>
      <c r="N16" s="39"/>
      <c r="O16" s="39"/>
      <c r="P16" s="39"/>
      <c r="Q16" s="45">
        <f t="shared" si="2"/>
        <v>0</v>
      </c>
      <c r="R16" s="45">
        <f t="shared" si="3"/>
        <v>0</v>
      </c>
      <c r="S16" s="31"/>
      <c r="T16" s="31"/>
      <c r="U16" s="31"/>
      <c r="V16" s="32">
        <v>1</v>
      </c>
    </row>
    <row r="17" spans="1:22" s="32" customFormat="1" x14ac:dyDescent="0.2">
      <c r="A17" s="103"/>
      <c r="B17" s="103"/>
      <c r="C17" s="112" t="e">
        <f t="shared" si="4"/>
        <v>#DIV/0!</v>
      </c>
      <c r="D17" s="75" t="s">
        <v>101</v>
      </c>
      <c r="E17" s="39"/>
      <c r="F17" s="39"/>
      <c r="G17" s="39"/>
      <c r="H17" s="39"/>
      <c r="I17" s="39"/>
      <c r="J17" s="39"/>
      <c r="K17" s="39"/>
      <c r="L17" s="39"/>
      <c r="M17" s="39"/>
      <c r="N17" s="39"/>
      <c r="O17" s="39"/>
      <c r="P17" s="39"/>
      <c r="Q17" s="45">
        <f t="shared" si="2"/>
        <v>0</v>
      </c>
      <c r="R17" s="45">
        <f t="shared" si="3"/>
        <v>0</v>
      </c>
      <c r="S17" s="31"/>
      <c r="T17" s="31"/>
      <c r="U17" s="31"/>
    </row>
    <row r="18" spans="1:22" s="32" customFormat="1" ht="15.75" thickBot="1" x14ac:dyDescent="0.25">
      <c r="A18" s="104"/>
      <c r="B18" s="105"/>
      <c r="C18" s="113" t="e">
        <f t="shared" si="4"/>
        <v>#DIV/0!</v>
      </c>
      <c r="D18" s="38" t="s">
        <v>157</v>
      </c>
      <c r="E18" s="39"/>
      <c r="F18" s="39"/>
      <c r="G18" s="39"/>
      <c r="H18" s="39"/>
      <c r="I18" s="39"/>
      <c r="J18" s="39"/>
      <c r="K18" s="39"/>
      <c r="L18" s="39"/>
      <c r="M18" s="39"/>
      <c r="N18" s="39"/>
      <c r="O18" s="39"/>
      <c r="P18" s="39"/>
      <c r="Q18" s="45">
        <f>SUM(E18:P18)</f>
        <v>0</v>
      </c>
      <c r="R18" s="45">
        <f>Q18/COLUMNS(E18:P18)</f>
        <v>0</v>
      </c>
      <c r="S18" s="31"/>
      <c r="T18" s="31"/>
      <c r="U18" s="31"/>
    </row>
    <row r="19" spans="1:22" s="32" customFormat="1" ht="15.75" thickTop="1" x14ac:dyDescent="0.2">
      <c r="A19" s="111">
        <f>SUM(A12:A18)</f>
        <v>0</v>
      </c>
      <c r="B19" s="111">
        <f>SUM(B12:B18)</f>
        <v>0</v>
      </c>
      <c r="C19" s="32" t="e">
        <f>B19/A19-1</f>
        <v>#DIV/0!</v>
      </c>
      <c r="D19" s="41" t="str">
        <f>"Total " &amp; Table2[[#Headers],[INCOME]]</f>
        <v>Total INCOME</v>
      </c>
      <c r="E19" s="42">
        <f>SUBTOTAL(109,Table2[JAN])</f>
        <v>0</v>
      </c>
      <c r="F19" s="42">
        <f>SUBTOTAL(109,Table2[FEB])</f>
        <v>0</v>
      </c>
      <c r="G19" s="42">
        <f>SUBTOTAL(109,Table2[MAR])</f>
        <v>0</v>
      </c>
      <c r="H19" s="42">
        <f>SUBTOTAL(109,Table2[APR])</f>
        <v>0</v>
      </c>
      <c r="I19" s="42">
        <f>SUBTOTAL(109,Table2[MAY])</f>
        <v>0</v>
      </c>
      <c r="J19" s="42">
        <f>SUBTOTAL(109,Table2[JUN])</f>
        <v>0</v>
      </c>
      <c r="K19" s="42">
        <f>SUBTOTAL(109,Table2[JUL])</f>
        <v>0</v>
      </c>
      <c r="L19" s="42">
        <f>SUBTOTAL(109,Table2[AUG])</f>
        <v>0</v>
      </c>
      <c r="M19" s="42">
        <f>SUBTOTAL(109,Table2[SEP])</f>
        <v>0</v>
      </c>
      <c r="N19" s="42">
        <f>SUBTOTAL(109,Table2[OCT])</f>
        <v>0</v>
      </c>
      <c r="O19" s="42">
        <f>SUBTOTAL(109,Table2[NOV])</f>
        <v>0</v>
      </c>
      <c r="P19" s="42">
        <f>SUBTOTAL(109,Table2[DEC])</f>
        <v>0</v>
      </c>
      <c r="Q19" s="40">
        <f>SUBTOTAL(109,Table2[Total])</f>
        <v>0</v>
      </c>
      <c r="R19" s="40">
        <f>Table2[[#Totals],[Total]]/COLUMNS(Table2[[#Totals],[JAN]:[DEC]])</f>
        <v>0</v>
      </c>
      <c r="S19" s="42"/>
      <c r="T19" s="42"/>
    </row>
    <row r="20" spans="1:22" s="32" customFormat="1" x14ac:dyDescent="0.3">
      <c r="A20" s="76"/>
      <c r="B20" s="76"/>
      <c r="C20" s="76"/>
      <c r="D20" s="76" t="s">
        <v>120</v>
      </c>
      <c r="E20" s="76"/>
      <c r="F20" s="76"/>
      <c r="G20" s="76"/>
      <c r="H20" s="76"/>
      <c r="I20" s="76"/>
      <c r="J20" s="76"/>
      <c r="K20" s="76"/>
      <c r="L20" s="76"/>
      <c r="M20" s="76"/>
      <c r="N20" s="76"/>
      <c r="O20" s="76"/>
      <c r="P20" s="76"/>
      <c r="Q20" s="76"/>
      <c r="R20" s="76"/>
      <c r="S20" s="87" t="s">
        <v>173</v>
      </c>
      <c r="T20" s="90"/>
    </row>
    <row r="21" spans="1:22" s="32" customFormat="1" ht="30" x14ac:dyDescent="0.2">
      <c r="A21" s="106" t="s">
        <v>178</v>
      </c>
      <c r="B21" s="106" t="s">
        <v>179</v>
      </c>
      <c r="C21" s="76" t="s">
        <v>180</v>
      </c>
      <c r="D21" s="29" t="s">
        <v>100</v>
      </c>
      <c r="E21" s="30" t="s">
        <v>26</v>
      </c>
      <c r="F21" s="30" t="s">
        <v>27</v>
      </c>
      <c r="G21" s="30" t="s">
        <v>28</v>
      </c>
      <c r="H21" s="30" t="s">
        <v>29</v>
      </c>
      <c r="I21" s="30" t="s">
        <v>30</v>
      </c>
      <c r="J21" s="30" t="s">
        <v>31</v>
      </c>
      <c r="K21" s="30" t="s">
        <v>32</v>
      </c>
      <c r="L21" s="30" t="s">
        <v>33</v>
      </c>
      <c r="M21" s="30" t="s">
        <v>34</v>
      </c>
      <c r="N21" s="30" t="s">
        <v>35</v>
      </c>
      <c r="O21" s="30" t="s">
        <v>36</v>
      </c>
      <c r="P21" s="30" t="s">
        <v>37</v>
      </c>
      <c r="Q21" s="31" t="s">
        <v>38</v>
      </c>
      <c r="R21" s="31" t="s">
        <v>42</v>
      </c>
      <c r="S21" s="83" t="s">
        <v>131</v>
      </c>
      <c r="T21" s="89" t="s">
        <v>132</v>
      </c>
      <c r="U21" s="46"/>
      <c r="V21" s="46"/>
    </row>
    <row r="22" spans="1:22" s="32" customFormat="1" x14ac:dyDescent="0.2">
      <c r="A22" s="107"/>
      <c r="B22" s="108"/>
      <c r="C22" s="114" t="e">
        <f>B22/A22-1</f>
        <v>#DIV/0!</v>
      </c>
      <c r="D22" s="38" t="s">
        <v>19</v>
      </c>
      <c r="E22" s="39" t="s">
        <v>96</v>
      </c>
      <c r="F22" s="39"/>
      <c r="G22" s="39"/>
      <c r="H22" s="39"/>
      <c r="I22" s="39"/>
      <c r="J22" s="39"/>
      <c r="K22" s="39"/>
      <c r="L22" s="39"/>
      <c r="M22" s="39"/>
      <c r="N22" s="39"/>
      <c r="O22" s="39"/>
      <c r="P22" s="39"/>
      <c r="Q22" s="45">
        <f>SUM(E22:P22)</f>
        <v>0</v>
      </c>
      <c r="R22" s="45">
        <f t="shared" ref="R22:R34" si="5">Q22/COLUMNS(E22:P22)</f>
        <v>0</v>
      </c>
      <c r="S22" s="85">
        <v>0</v>
      </c>
      <c r="T22" s="85">
        <f>Table3[[#This Row],[Annual]]/12</f>
        <v>0</v>
      </c>
    </row>
    <row r="23" spans="1:22" s="32" customFormat="1" x14ac:dyDescent="0.2">
      <c r="A23" s="107"/>
      <c r="B23" s="108"/>
      <c r="C23" s="114" t="e">
        <f t="shared" ref="C23:C78" si="6">B23/A23-1</f>
        <v>#DIV/0!</v>
      </c>
      <c r="D23" s="38" t="s">
        <v>104</v>
      </c>
      <c r="E23" s="39" t="s">
        <v>96</v>
      </c>
      <c r="F23" s="39"/>
      <c r="G23" s="39"/>
      <c r="H23" s="39"/>
      <c r="I23" s="39"/>
      <c r="J23" s="39"/>
      <c r="K23" s="39"/>
      <c r="L23" s="39"/>
      <c r="M23" s="39"/>
      <c r="N23" s="39"/>
      <c r="O23" s="39"/>
      <c r="P23" s="39"/>
      <c r="Q23" s="45">
        <f t="shared" ref="Q23:Q34" si="7">SUM(E23:P23)</f>
        <v>0</v>
      </c>
      <c r="R23" s="45">
        <f t="shared" si="5"/>
        <v>0</v>
      </c>
      <c r="S23" s="85"/>
      <c r="T23" s="85">
        <f>Table3[[#This Row],[Annual]]/12</f>
        <v>0</v>
      </c>
    </row>
    <row r="24" spans="1:22" s="32" customFormat="1" x14ac:dyDescent="0.2">
      <c r="A24" s="107"/>
      <c r="B24" s="108"/>
      <c r="C24" s="114" t="e">
        <f t="shared" si="6"/>
        <v>#DIV/0!</v>
      </c>
      <c r="D24" s="38" t="s">
        <v>105</v>
      </c>
      <c r="E24" s="39" t="s">
        <v>96</v>
      </c>
      <c r="F24" s="39"/>
      <c r="G24" s="39"/>
      <c r="H24" s="39"/>
      <c r="I24" s="39"/>
      <c r="J24" s="39"/>
      <c r="K24" s="39"/>
      <c r="L24" s="39"/>
      <c r="M24" s="39"/>
      <c r="N24" s="39"/>
      <c r="O24" s="39"/>
      <c r="P24" s="39"/>
      <c r="Q24" s="45">
        <f t="shared" si="7"/>
        <v>0</v>
      </c>
      <c r="R24" s="45">
        <f t="shared" si="5"/>
        <v>0</v>
      </c>
      <c r="S24" s="85"/>
      <c r="T24" s="85">
        <f>Table3[[#This Row],[Annual]]/12</f>
        <v>0</v>
      </c>
    </row>
    <row r="25" spans="1:22" s="32" customFormat="1" x14ac:dyDescent="0.2">
      <c r="A25" s="107"/>
      <c r="B25" s="108"/>
      <c r="C25" s="114" t="e">
        <f t="shared" si="6"/>
        <v>#DIV/0!</v>
      </c>
      <c r="D25" s="38" t="s">
        <v>106</v>
      </c>
      <c r="E25" s="39" t="s">
        <v>96</v>
      </c>
      <c r="F25" s="39"/>
      <c r="G25" s="39"/>
      <c r="H25" s="39"/>
      <c r="I25" s="39"/>
      <c r="J25" s="39"/>
      <c r="K25" s="39"/>
      <c r="L25" s="39"/>
      <c r="M25" s="39"/>
      <c r="N25" s="39"/>
      <c r="O25" s="39"/>
      <c r="P25" s="39"/>
      <c r="Q25" s="45">
        <f t="shared" si="7"/>
        <v>0</v>
      </c>
      <c r="R25" s="45">
        <f t="shared" si="5"/>
        <v>0</v>
      </c>
      <c r="S25" s="85"/>
      <c r="T25" s="85">
        <f>Table3[[#This Row],[Annual]]/12</f>
        <v>0</v>
      </c>
    </row>
    <row r="26" spans="1:22" s="32" customFormat="1" x14ac:dyDescent="0.2">
      <c r="A26" s="107"/>
      <c r="B26" s="108"/>
      <c r="C26" s="114" t="e">
        <f t="shared" si="6"/>
        <v>#DIV/0!</v>
      </c>
      <c r="D26" s="38" t="s">
        <v>107</v>
      </c>
      <c r="E26" s="39"/>
      <c r="F26" s="39"/>
      <c r="G26" s="39"/>
      <c r="H26" s="39"/>
      <c r="I26" s="39"/>
      <c r="J26" s="39"/>
      <c r="K26" s="39"/>
      <c r="L26" s="39"/>
      <c r="M26" s="39"/>
      <c r="N26" s="39"/>
      <c r="O26" s="39"/>
      <c r="P26" s="39"/>
      <c r="Q26" s="45">
        <f t="shared" si="7"/>
        <v>0</v>
      </c>
      <c r="R26" s="45">
        <f t="shared" si="5"/>
        <v>0</v>
      </c>
      <c r="S26" s="85"/>
      <c r="T26" s="85">
        <f>Table3[[#This Row],[Annual]]/12</f>
        <v>0</v>
      </c>
    </row>
    <row r="27" spans="1:22" s="32" customFormat="1" x14ac:dyDescent="0.2">
      <c r="A27" s="107"/>
      <c r="B27" s="108"/>
      <c r="C27" s="114" t="e">
        <f t="shared" si="6"/>
        <v>#DIV/0!</v>
      </c>
      <c r="D27" s="38" t="s">
        <v>108</v>
      </c>
      <c r="E27" s="39"/>
      <c r="F27" s="39"/>
      <c r="G27" s="39"/>
      <c r="H27" s="39"/>
      <c r="I27" s="39"/>
      <c r="J27" s="39"/>
      <c r="K27" s="39"/>
      <c r="L27" s="39"/>
      <c r="M27" s="39"/>
      <c r="N27" s="39"/>
      <c r="O27" s="39"/>
      <c r="P27" s="39"/>
      <c r="Q27" s="45">
        <f t="shared" si="7"/>
        <v>0</v>
      </c>
      <c r="R27" s="45">
        <f t="shared" si="5"/>
        <v>0</v>
      </c>
      <c r="S27" s="85"/>
      <c r="T27" s="85">
        <f>Table3[[#This Row],[Annual]]/12</f>
        <v>0</v>
      </c>
    </row>
    <row r="28" spans="1:22" s="32" customFormat="1" x14ac:dyDescent="0.2">
      <c r="A28" s="107"/>
      <c r="B28" s="108"/>
      <c r="C28" s="114" t="e">
        <f t="shared" si="6"/>
        <v>#DIV/0!</v>
      </c>
      <c r="D28" s="38" t="s">
        <v>133</v>
      </c>
      <c r="E28" s="39"/>
      <c r="F28" s="39"/>
      <c r="G28" s="39"/>
      <c r="H28" s="39"/>
      <c r="I28" s="39"/>
      <c r="J28" s="39"/>
      <c r="K28" s="39"/>
      <c r="L28" s="39"/>
      <c r="M28" s="39"/>
      <c r="N28" s="39"/>
      <c r="O28" s="39"/>
      <c r="P28" s="39"/>
      <c r="Q28" s="45">
        <f t="shared" si="7"/>
        <v>0</v>
      </c>
      <c r="R28" s="45">
        <f t="shared" si="5"/>
        <v>0</v>
      </c>
      <c r="S28" s="85"/>
      <c r="T28" s="85">
        <f>Table3[[#This Row],[Annual]]/12</f>
        <v>0</v>
      </c>
    </row>
    <row r="29" spans="1:22" s="32" customFormat="1" x14ac:dyDescent="0.2">
      <c r="A29" s="107"/>
      <c r="B29" s="108"/>
      <c r="C29" s="114" t="e">
        <f t="shared" si="6"/>
        <v>#DIV/0!</v>
      </c>
      <c r="D29" s="38" t="s">
        <v>5</v>
      </c>
      <c r="E29" s="39"/>
      <c r="F29" s="39"/>
      <c r="G29" s="39"/>
      <c r="H29" s="39"/>
      <c r="I29" s="39"/>
      <c r="J29" s="39"/>
      <c r="K29" s="39"/>
      <c r="L29" s="39"/>
      <c r="M29" s="39"/>
      <c r="N29" s="39"/>
      <c r="O29" s="39"/>
      <c r="P29" s="39"/>
      <c r="Q29" s="45">
        <f t="shared" si="7"/>
        <v>0</v>
      </c>
      <c r="R29" s="45">
        <f t="shared" si="5"/>
        <v>0</v>
      </c>
      <c r="S29" s="85"/>
      <c r="T29" s="85">
        <f>Table3[[#This Row],[Annual]]/12</f>
        <v>0</v>
      </c>
    </row>
    <row r="30" spans="1:22" s="32" customFormat="1" x14ac:dyDescent="0.2">
      <c r="A30" s="107"/>
      <c r="B30" s="108"/>
      <c r="C30" s="114" t="e">
        <f t="shared" si="6"/>
        <v>#DIV/0!</v>
      </c>
      <c r="D30" s="77" t="s">
        <v>109</v>
      </c>
      <c r="E30" s="39"/>
      <c r="F30" s="39"/>
      <c r="G30" s="39"/>
      <c r="H30" s="39"/>
      <c r="I30" s="39"/>
      <c r="J30" s="39"/>
      <c r="K30" s="39"/>
      <c r="L30" s="39"/>
      <c r="M30" s="39"/>
      <c r="N30" s="39"/>
      <c r="O30" s="39"/>
      <c r="P30" s="39"/>
      <c r="Q30" s="45">
        <f t="shared" si="7"/>
        <v>0</v>
      </c>
      <c r="R30" s="45">
        <f t="shared" si="5"/>
        <v>0</v>
      </c>
      <c r="S30" s="85"/>
      <c r="T30" s="85">
        <f>Table3[[#This Row],[Annual]]/12</f>
        <v>0</v>
      </c>
    </row>
    <row r="31" spans="1:22" s="32" customFormat="1" x14ac:dyDescent="0.2">
      <c r="A31" s="107"/>
      <c r="B31" s="108"/>
      <c r="C31" s="114" t="e">
        <f t="shared" si="6"/>
        <v>#DIV/0!</v>
      </c>
      <c r="D31" s="77" t="s">
        <v>110</v>
      </c>
      <c r="E31" s="39"/>
      <c r="F31" s="39"/>
      <c r="G31" s="39"/>
      <c r="H31" s="39"/>
      <c r="I31" s="39"/>
      <c r="J31" s="39"/>
      <c r="K31" s="39"/>
      <c r="L31" s="39"/>
      <c r="M31" s="39"/>
      <c r="N31" s="39"/>
      <c r="O31" s="39"/>
      <c r="P31" s="39"/>
      <c r="Q31" s="45">
        <f t="shared" si="7"/>
        <v>0</v>
      </c>
      <c r="R31" s="45">
        <f t="shared" si="5"/>
        <v>0</v>
      </c>
      <c r="S31" s="85"/>
      <c r="T31" s="85">
        <f>Table3[[#This Row],[Annual]]/12</f>
        <v>0</v>
      </c>
    </row>
    <row r="32" spans="1:22" s="32" customFormat="1" x14ac:dyDescent="0.2">
      <c r="A32" s="107"/>
      <c r="B32" s="108"/>
      <c r="C32" s="114" t="e">
        <f t="shared" si="6"/>
        <v>#DIV/0!</v>
      </c>
      <c r="D32" s="38" t="s">
        <v>113</v>
      </c>
      <c r="E32" s="39"/>
      <c r="F32" s="39"/>
      <c r="G32" s="39"/>
      <c r="H32" s="39"/>
      <c r="I32" s="39"/>
      <c r="J32" s="39"/>
      <c r="K32" s="39"/>
      <c r="L32" s="39"/>
      <c r="M32" s="39"/>
      <c r="N32" s="39"/>
      <c r="O32" s="39"/>
      <c r="P32" s="39"/>
      <c r="Q32" s="45">
        <f t="shared" si="7"/>
        <v>0</v>
      </c>
      <c r="R32" s="45">
        <f t="shared" si="5"/>
        <v>0</v>
      </c>
      <c r="S32" s="85"/>
      <c r="T32" s="85">
        <f>Table3[[#This Row],[Annual]]/12</f>
        <v>0</v>
      </c>
    </row>
    <row r="33" spans="1:22" s="32" customFormat="1" x14ac:dyDescent="0.2">
      <c r="A33" s="107"/>
      <c r="B33" s="108"/>
      <c r="C33" s="114" t="e">
        <f t="shared" si="6"/>
        <v>#DIV/0!</v>
      </c>
      <c r="D33" s="38" t="s">
        <v>114</v>
      </c>
      <c r="E33" s="39"/>
      <c r="F33" s="39"/>
      <c r="G33" s="39"/>
      <c r="H33" s="39"/>
      <c r="I33" s="39"/>
      <c r="J33" s="39"/>
      <c r="K33" s="39"/>
      <c r="L33" s="39"/>
      <c r="M33" s="39"/>
      <c r="N33" s="39"/>
      <c r="O33" s="39"/>
      <c r="P33" s="39"/>
      <c r="Q33" s="45">
        <f>SUM(E33:P33)</f>
        <v>0</v>
      </c>
      <c r="R33" s="45">
        <f>Q33/COLUMNS(E33:P33)</f>
        <v>0</v>
      </c>
      <c r="S33" s="85"/>
      <c r="T33" s="85">
        <f>Table3[[#This Row],[Annual]]/12</f>
        <v>0</v>
      </c>
    </row>
    <row r="34" spans="1:22" s="32" customFormat="1" x14ac:dyDescent="0.35">
      <c r="A34" s="107"/>
      <c r="B34" s="108"/>
      <c r="C34" s="114" t="e">
        <f t="shared" si="6"/>
        <v>#DIV/0!</v>
      </c>
      <c r="D34" s="81" t="s">
        <v>111</v>
      </c>
      <c r="E34" s="39" t="s">
        <v>96</v>
      </c>
      <c r="F34" s="39"/>
      <c r="G34" s="39"/>
      <c r="H34" s="39"/>
      <c r="I34" s="39"/>
      <c r="J34" s="39"/>
      <c r="K34" s="39"/>
      <c r="L34" s="39"/>
      <c r="M34" s="39"/>
      <c r="N34" s="39"/>
      <c r="O34" s="39"/>
      <c r="P34" s="39"/>
      <c r="Q34" s="45">
        <f t="shared" si="7"/>
        <v>0</v>
      </c>
      <c r="R34" s="45">
        <f t="shared" si="5"/>
        <v>0</v>
      </c>
      <c r="S34" s="85"/>
      <c r="T34" s="85">
        <f>Table3[[#This Row],[Annual]]/12</f>
        <v>0</v>
      </c>
    </row>
    <row r="35" spans="1:22" s="32" customFormat="1" x14ac:dyDescent="0.2">
      <c r="A35" s="107"/>
      <c r="B35" s="108"/>
      <c r="C35" s="114" t="e">
        <f t="shared" si="6"/>
        <v>#DIV/0!</v>
      </c>
      <c r="D35" s="78" t="s">
        <v>139</v>
      </c>
      <c r="E35" s="39"/>
      <c r="F35" s="39"/>
      <c r="G35" s="39"/>
      <c r="H35" s="39"/>
      <c r="I35" s="39"/>
      <c r="J35" s="39"/>
      <c r="K35" s="39"/>
      <c r="L35" s="39"/>
      <c r="M35" s="39"/>
      <c r="N35" s="39"/>
      <c r="O35" s="39"/>
      <c r="P35" s="39"/>
      <c r="Q35" s="45">
        <f>SUM(E35:P35)</f>
        <v>0</v>
      </c>
      <c r="R35" s="45">
        <f>Q35/COLUMNS(E35:P35)</f>
        <v>0</v>
      </c>
      <c r="S35" s="85"/>
      <c r="T35" s="85">
        <f>Table3[[#This Row],[Annual]]/12</f>
        <v>0</v>
      </c>
    </row>
    <row r="36" spans="1:22" s="32" customFormat="1" x14ac:dyDescent="0.2">
      <c r="A36" s="107"/>
      <c r="B36" s="108"/>
      <c r="C36" s="114" t="e">
        <f t="shared" si="6"/>
        <v>#DIV/0!</v>
      </c>
      <c r="D36" s="78" t="s">
        <v>138</v>
      </c>
      <c r="E36" s="39"/>
      <c r="F36" s="39"/>
      <c r="G36" s="39"/>
      <c r="H36" s="39"/>
      <c r="I36" s="39"/>
      <c r="J36" s="39"/>
      <c r="K36" s="39"/>
      <c r="L36" s="39"/>
      <c r="M36" s="39"/>
      <c r="N36" s="39"/>
      <c r="O36" s="39"/>
      <c r="P36" s="39"/>
      <c r="Q36" s="45">
        <f>SUM(E36:P36)</f>
        <v>0</v>
      </c>
      <c r="R36" s="45">
        <f>Q36/COLUMNS(E36:P36)</f>
        <v>0</v>
      </c>
      <c r="S36" s="85"/>
      <c r="T36" s="85">
        <f>Table3[[#This Row],[Annual]]/12</f>
        <v>0</v>
      </c>
    </row>
    <row r="37" spans="1:22" s="32" customFormat="1" ht="16.5" x14ac:dyDescent="0.2">
      <c r="A37" s="107"/>
      <c r="B37" s="108"/>
      <c r="C37" s="114" t="e">
        <f t="shared" si="6"/>
        <v>#DIV/0!</v>
      </c>
      <c r="D37" s="78" t="s">
        <v>112</v>
      </c>
      <c r="E37" s="39" t="s">
        <v>96</v>
      </c>
      <c r="F37" s="39"/>
      <c r="G37" s="39"/>
      <c r="H37" s="39"/>
      <c r="I37" s="39"/>
      <c r="J37" s="39"/>
      <c r="K37" s="39"/>
      <c r="L37" s="39"/>
      <c r="M37" s="39"/>
      <c r="N37" s="39"/>
      <c r="O37" s="39"/>
      <c r="P37" s="39"/>
      <c r="Q37" s="45">
        <f>SUM(F37:P37)</f>
        <v>0</v>
      </c>
      <c r="R37" s="45">
        <f>Q37/COLUMNS(F37:P37)</f>
        <v>0</v>
      </c>
      <c r="S37" s="85"/>
      <c r="T37" s="85">
        <f>Table3[[#This Row],[Annual]]/12</f>
        <v>0</v>
      </c>
      <c r="U37" s="46"/>
      <c r="V37" s="46"/>
    </row>
    <row r="38" spans="1:22" s="32" customFormat="1" x14ac:dyDescent="0.2">
      <c r="A38" s="107"/>
      <c r="B38" s="108"/>
      <c r="C38" s="114" t="e">
        <f t="shared" si="6"/>
        <v>#DIV/0!</v>
      </c>
      <c r="D38" s="38" t="s">
        <v>115</v>
      </c>
      <c r="E38" s="39"/>
      <c r="F38" s="39"/>
      <c r="G38" s="39"/>
      <c r="H38" s="39"/>
      <c r="I38" s="39"/>
      <c r="J38" s="39"/>
      <c r="K38" s="39"/>
      <c r="L38" s="39"/>
      <c r="M38" s="39"/>
      <c r="N38" s="39"/>
      <c r="O38" s="39"/>
      <c r="P38" s="39"/>
      <c r="Q38" s="45">
        <f t="shared" ref="Q38:Q41" si="8">SUM(E38:P38)</f>
        <v>0</v>
      </c>
      <c r="R38" s="45">
        <f t="shared" ref="R38:R41" si="9">Q38/COLUMNS(E38:P38)</f>
        <v>0</v>
      </c>
      <c r="S38" s="85"/>
      <c r="T38" s="85">
        <f>Table3[[#This Row],[Annual]]/12</f>
        <v>0</v>
      </c>
    </row>
    <row r="39" spans="1:22" s="32" customFormat="1" x14ac:dyDescent="0.2">
      <c r="A39" s="107"/>
      <c r="B39" s="108"/>
      <c r="C39" s="114" t="e">
        <f t="shared" si="6"/>
        <v>#DIV/0!</v>
      </c>
      <c r="D39" s="38" t="s">
        <v>18</v>
      </c>
      <c r="E39" s="39"/>
      <c r="F39" s="39"/>
      <c r="G39" s="39"/>
      <c r="H39" s="39"/>
      <c r="I39" s="39"/>
      <c r="J39" s="39"/>
      <c r="K39" s="39"/>
      <c r="L39" s="39"/>
      <c r="M39" s="39"/>
      <c r="N39" s="39"/>
      <c r="O39" s="39"/>
      <c r="P39" s="39"/>
      <c r="Q39" s="45">
        <f t="shared" si="8"/>
        <v>0</v>
      </c>
      <c r="R39" s="45">
        <f t="shared" si="9"/>
        <v>0</v>
      </c>
      <c r="S39" s="85"/>
      <c r="T39" s="85">
        <f>Table3[[#This Row],[Annual]]/12</f>
        <v>0</v>
      </c>
    </row>
    <row r="40" spans="1:22" s="32" customFormat="1" x14ac:dyDescent="0.2">
      <c r="A40" s="107"/>
      <c r="B40" s="108"/>
      <c r="C40" s="114" t="e">
        <f t="shared" si="6"/>
        <v>#DIV/0!</v>
      </c>
      <c r="D40" s="38" t="s">
        <v>117</v>
      </c>
      <c r="E40" s="39"/>
      <c r="F40" s="39"/>
      <c r="G40" s="39"/>
      <c r="H40" s="39"/>
      <c r="I40" s="39"/>
      <c r="J40" s="39"/>
      <c r="K40" s="39"/>
      <c r="L40" s="39"/>
      <c r="M40" s="39"/>
      <c r="N40" s="39"/>
      <c r="O40" s="39"/>
      <c r="P40" s="39"/>
      <c r="Q40" s="45">
        <f t="shared" si="8"/>
        <v>0</v>
      </c>
      <c r="R40" s="45">
        <f t="shared" si="9"/>
        <v>0</v>
      </c>
      <c r="S40" s="85"/>
      <c r="T40" s="85">
        <f>Table3[[#This Row],[Annual]]/12</f>
        <v>0</v>
      </c>
    </row>
    <row r="41" spans="1:22" s="32" customFormat="1" x14ac:dyDescent="0.2">
      <c r="A41" s="107"/>
      <c r="B41" s="108"/>
      <c r="C41" s="114" t="e">
        <f t="shared" si="6"/>
        <v>#DIV/0!</v>
      </c>
      <c r="D41" s="38" t="s">
        <v>140</v>
      </c>
      <c r="E41" s="39"/>
      <c r="F41" s="39"/>
      <c r="G41" s="39"/>
      <c r="H41" s="39"/>
      <c r="I41" s="39"/>
      <c r="J41" s="39"/>
      <c r="K41" s="39"/>
      <c r="L41" s="39"/>
      <c r="M41" s="39"/>
      <c r="N41" s="39"/>
      <c r="O41" s="39"/>
      <c r="P41" s="39"/>
      <c r="Q41" s="45">
        <f t="shared" si="8"/>
        <v>0</v>
      </c>
      <c r="R41" s="45">
        <f t="shared" si="9"/>
        <v>0</v>
      </c>
      <c r="S41" s="85"/>
      <c r="T41" s="85">
        <f>Table3[[#This Row],[Annual]]/12</f>
        <v>0</v>
      </c>
    </row>
    <row r="42" spans="1:22" s="32" customFormat="1" x14ac:dyDescent="0.2">
      <c r="A42" s="107"/>
      <c r="B42" s="108"/>
      <c r="C42" s="114" t="e">
        <f t="shared" si="6"/>
        <v>#DIV/0!</v>
      </c>
      <c r="D42" s="38" t="s">
        <v>116</v>
      </c>
      <c r="E42" s="39"/>
      <c r="F42" s="39"/>
      <c r="G42" s="39"/>
      <c r="H42" s="39"/>
      <c r="I42" s="39"/>
      <c r="J42" s="39"/>
      <c r="K42" s="39"/>
      <c r="L42" s="39"/>
      <c r="M42" s="39"/>
      <c r="N42" s="39"/>
      <c r="O42" s="39"/>
      <c r="P42" s="39"/>
      <c r="Q42" s="45">
        <f t="shared" ref="Q42:Q44" si="10">SUM(E42:P42)</f>
        <v>0</v>
      </c>
      <c r="R42" s="45">
        <f t="shared" ref="R42:R44" si="11">Q42/COLUMNS(E42:P42)</f>
        <v>0</v>
      </c>
      <c r="S42" s="85"/>
      <c r="T42" s="85">
        <f>Table3[[#This Row],[Annual]]/12</f>
        <v>0</v>
      </c>
    </row>
    <row r="43" spans="1:22" s="32" customFormat="1" x14ac:dyDescent="0.2">
      <c r="A43" s="107"/>
      <c r="B43" s="108"/>
      <c r="C43" s="114" t="e">
        <f t="shared" si="6"/>
        <v>#DIV/0!</v>
      </c>
      <c r="D43" s="38" t="s">
        <v>118</v>
      </c>
      <c r="E43" s="39"/>
      <c r="F43" s="39"/>
      <c r="G43" s="39"/>
      <c r="H43" s="39"/>
      <c r="I43" s="39"/>
      <c r="J43" s="39"/>
      <c r="K43" s="39"/>
      <c r="L43" s="39"/>
      <c r="M43" s="39"/>
      <c r="N43" s="39"/>
      <c r="O43" s="39"/>
      <c r="P43" s="39"/>
      <c r="Q43" s="45">
        <f t="shared" si="10"/>
        <v>0</v>
      </c>
      <c r="R43" s="45">
        <f t="shared" si="11"/>
        <v>0</v>
      </c>
      <c r="S43" s="85"/>
      <c r="T43" s="85">
        <f>Table3[[#This Row],[Annual]]/12</f>
        <v>0</v>
      </c>
    </row>
    <row r="44" spans="1:22" s="32" customFormat="1" x14ac:dyDescent="0.2">
      <c r="A44" s="107"/>
      <c r="B44" s="108"/>
      <c r="C44" s="114" t="e">
        <f t="shared" si="6"/>
        <v>#DIV/0!</v>
      </c>
      <c r="D44" s="38" t="s">
        <v>148</v>
      </c>
      <c r="E44" s="39"/>
      <c r="F44" s="39"/>
      <c r="G44" s="39"/>
      <c r="H44" s="39"/>
      <c r="I44" s="39"/>
      <c r="J44" s="39"/>
      <c r="K44" s="39"/>
      <c r="L44" s="39"/>
      <c r="M44" s="39"/>
      <c r="N44" s="39"/>
      <c r="O44" s="39"/>
      <c r="P44" s="39"/>
      <c r="Q44" s="45">
        <f t="shared" si="10"/>
        <v>0</v>
      </c>
      <c r="R44" s="45">
        <f t="shared" si="11"/>
        <v>0</v>
      </c>
      <c r="S44" s="85"/>
      <c r="T44" s="85">
        <f>Table3[[#This Row],[Annual]]/12</f>
        <v>0</v>
      </c>
    </row>
    <row r="45" spans="1:22" s="32" customFormat="1" x14ac:dyDescent="0.2">
      <c r="A45" s="107"/>
      <c r="B45" s="108"/>
      <c r="C45" s="114" t="e">
        <f t="shared" si="6"/>
        <v>#DIV/0!</v>
      </c>
      <c r="D45" s="38" t="s">
        <v>119</v>
      </c>
      <c r="E45" s="39"/>
      <c r="F45" s="39"/>
      <c r="G45" s="39"/>
      <c r="H45" s="39"/>
      <c r="I45" s="39"/>
      <c r="J45" s="39"/>
      <c r="K45" s="39"/>
      <c r="L45" s="39"/>
      <c r="M45" s="39"/>
      <c r="N45" s="39"/>
      <c r="O45" s="39"/>
      <c r="P45" s="39"/>
      <c r="Q45" s="45">
        <f t="shared" ref="Q45:Q51" si="12">SUM(E45:P45)</f>
        <v>0</v>
      </c>
      <c r="R45" s="45">
        <f t="shared" ref="R45:R51" si="13">Q45/COLUMNS(E45:P45)</f>
        <v>0</v>
      </c>
      <c r="S45" s="85"/>
      <c r="T45" s="85">
        <f>Table3[[#This Row],[Annual]]/12</f>
        <v>0</v>
      </c>
    </row>
    <row r="46" spans="1:22" s="32" customFormat="1" x14ac:dyDescent="0.2">
      <c r="A46" s="107"/>
      <c r="B46" s="108"/>
      <c r="C46" s="114" t="e">
        <f t="shared" si="6"/>
        <v>#DIV/0!</v>
      </c>
      <c r="D46" s="29" t="s">
        <v>13</v>
      </c>
      <c r="E46" s="39"/>
      <c r="F46" s="39"/>
      <c r="G46" s="39"/>
      <c r="H46" s="39"/>
      <c r="I46" s="39"/>
      <c r="J46" s="39"/>
      <c r="K46" s="39"/>
      <c r="L46" s="39"/>
      <c r="M46" s="39"/>
      <c r="N46" s="39"/>
      <c r="O46" s="39"/>
      <c r="P46" s="39"/>
      <c r="Q46" s="45">
        <f t="shared" si="12"/>
        <v>0</v>
      </c>
      <c r="R46" s="45">
        <f t="shared" si="13"/>
        <v>0</v>
      </c>
      <c r="S46" s="85"/>
      <c r="T46" s="85">
        <f>Table3[[#This Row],[Annual]]/12</f>
        <v>0</v>
      </c>
    </row>
    <row r="47" spans="1:22" s="32" customFormat="1" ht="16.5" x14ac:dyDescent="0.2">
      <c r="A47" s="107"/>
      <c r="B47" s="108"/>
      <c r="C47" s="114" t="e">
        <f t="shared" si="6"/>
        <v>#DIV/0!</v>
      </c>
      <c r="D47" s="38" t="s">
        <v>134</v>
      </c>
      <c r="E47" s="39"/>
      <c r="F47" s="39"/>
      <c r="G47" s="39"/>
      <c r="H47" s="39"/>
      <c r="I47" s="39"/>
      <c r="J47" s="39"/>
      <c r="K47" s="39"/>
      <c r="L47" s="39"/>
      <c r="M47" s="39"/>
      <c r="N47" s="39"/>
      <c r="O47" s="39"/>
      <c r="P47" s="39"/>
      <c r="Q47" s="45">
        <f t="shared" si="12"/>
        <v>0</v>
      </c>
      <c r="R47" s="45">
        <f t="shared" si="13"/>
        <v>0</v>
      </c>
      <c r="S47" s="85"/>
      <c r="T47" s="85">
        <f>Table3[[#This Row],[Annual]]/12</f>
        <v>0</v>
      </c>
      <c r="U47" s="46"/>
      <c r="V47" s="46"/>
    </row>
    <row r="48" spans="1:22" s="32" customFormat="1" x14ac:dyDescent="0.2">
      <c r="A48" s="107"/>
      <c r="B48" s="108"/>
      <c r="C48" s="114" t="e">
        <f t="shared" si="6"/>
        <v>#DIV/0!</v>
      </c>
      <c r="D48" s="38" t="s">
        <v>145</v>
      </c>
      <c r="E48" s="39"/>
      <c r="F48" s="39"/>
      <c r="G48" s="39"/>
      <c r="H48" s="39"/>
      <c r="I48" s="39"/>
      <c r="J48" s="39"/>
      <c r="K48" s="39"/>
      <c r="L48" s="39"/>
      <c r="M48" s="39"/>
      <c r="N48" s="39"/>
      <c r="O48" s="39"/>
      <c r="P48" s="39"/>
      <c r="Q48" s="45">
        <f t="shared" si="12"/>
        <v>0</v>
      </c>
      <c r="R48" s="45">
        <f t="shared" si="13"/>
        <v>0</v>
      </c>
      <c r="S48" s="85"/>
      <c r="T48" s="85">
        <f>Table3[[#This Row],[Annual]]/12</f>
        <v>0</v>
      </c>
    </row>
    <row r="49" spans="1:23" s="32" customFormat="1" x14ac:dyDescent="0.2">
      <c r="A49" s="107"/>
      <c r="B49" s="108"/>
      <c r="C49" s="114" t="e">
        <f t="shared" si="6"/>
        <v>#DIV/0!</v>
      </c>
      <c r="D49" s="38" t="s">
        <v>146</v>
      </c>
      <c r="E49" s="39"/>
      <c r="F49" s="39"/>
      <c r="G49" s="39"/>
      <c r="H49" s="39"/>
      <c r="I49" s="39"/>
      <c r="J49" s="39"/>
      <c r="K49" s="39"/>
      <c r="L49" s="39"/>
      <c r="M49" s="39"/>
      <c r="N49" s="39"/>
      <c r="O49" s="39"/>
      <c r="P49" s="39"/>
      <c r="Q49" s="45">
        <f t="shared" si="12"/>
        <v>0</v>
      </c>
      <c r="R49" s="45">
        <f t="shared" si="13"/>
        <v>0</v>
      </c>
      <c r="S49" s="85"/>
      <c r="T49" s="85">
        <f>Table3[[#This Row],[Annual]]/12</f>
        <v>0</v>
      </c>
    </row>
    <row r="50" spans="1:23" s="32" customFormat="1" x14ac:dyDescent="0.2">
      <c r="A50" s="107"/>
      <c r="B50" s="108"/>
      <c r="C50" s="114" t="e">
        <f t="shared" si="6"/>
        <v>#DIV/0!</v>
      </c>
      <c r="D50" s="38" t="s">
        <v>147</v>
      </c>
      <c r="E50" s="39"/>
      <c r="F50" s="39"/>
      <c r="G50" s="39"/>
      <c r="H50" s="39"/>
      <c r="I50" s="39"/>
      <c r="J50" s="39"/>
      <c r="K50" s="39"/>
      <c r="L50" s="39"/>
      <c r="M50" s="39"/>
      <c r="N50" s="39"/>
      <c r="O50" s="39"/>
      <c r="P50" s="39"/>
      <c r="Q50" s="45">
        <f t="shared" si="12"/>
        <v>0</v>
      </c>
      <c r="R50" s="45">
        <f t="shared" si="13"/>
        <v>0</v>
      </c>
      <c r="S50" s="85"/>
      <c r="T50" s="85">
        <f>Table3[[#This Row],[Annual]]/12</f>
        <v>0</v>
      </c>
    </row>
    <row r="51" spans="1:23" s="32" customFormat="1" ht="15.75" thickBot="1" x14ac:dyDescent="0.25">
      <c r="A51" s="109"/>
      <c r="B51" s="110"/>
      <c r="C51" s="115" t="e">
        <f t="shared" si="6"/>
        <v>#DIV/0!</v>
      </c>
      <c r="D51" s="38" t="s">
        <v>6</v>
      </c>
      <c r="E51" s="39"/>
      <c r="F51" s="39"/>
      <c r="G51" s="39"/>
      <c r="H51" s="39"/>
      <c r="I51" s="39"/>
      <c r="J51" s="39"/>
      <c r="K51" s="39"/>
      <c r="L51" s="39"/>
      <c r="M51" s="39"/>
      <c r="N51" s="39"/>
      <c r="O51" s="39"/>
      <c r="P51" s="39"/>
      <c r="Q51" s="45">
        <f t="shared" si="12"/>
        <v>0</v>
      </c>
      <c r="R51" s="45">
        <f t="shared" si="13"/>
        <v>0</v>
      </c>
      <c r="S51" s="86"/>
      <c r="T51" s="86">
        <f>Table3[[#This Row],[Annual]]/12</f>
        <v>0</v>
      </c>
    </row>
    <row r="52" spans="1:23" s="32" customFormat="1" ht="15.75" thickTop="1" x14ac:dyDescent="0.2">
      <c r="A52" s="111">
        <f>SUM(A22:A51)</f>
        <v>0</v>
      </c>
      <c r="B52" s="111">
        <f>SUM(B22:B51)</f>
        <v>0</v>
      </c>
      <c r="C52" s="32" t="e">
        <f>B52/A52-1</f>
        <v>#DIV/0!</v>
      </c>
      <c r="D52" s="41" t="str">
        <f>"Total "&amp;Table3[[#Headers],[FIXED COSTS &amp; REGULAR MONTHLY PAYMENTS]]</f>
        <v>Total FIXED COSTS &amp; REGULAR MONTHLY PAYMENTS</v>
      </c>
      <c r="E52" s="42">
        <f>SUBTOTAL(109,Table3[JAN])</f>
        <v>0</v>
      </c>
      <c r="F52" s="42">
        <f>SUBTOTAL(109,Table3[FEB])</f>
        <v>0</v>
      </c>
      <c r="G52" s="42">
        <f>SUBTOTAL(109,Table3[MAR])</f>
        <v>0</v>
      </c>
      <c r="H52" s="42">
        <f>SUBTOTAL(109,Table3[APR])</f>
        <v>0</v>
      </c>
      <c r="I52" s="42">
        <f>SUBTOTAL(109,Table3[MAY])</f>
        <v>0</v>
      </c>
      <c r="J52" s="42">
        <f>SUBTOTAL(109,Table3[JUN])</f>
        <v>0</v>
      </c>
      <c r="K52" s="42">
        <f>SUBTOTAL(109,Table3[JUL])</f>
        <v>0</v>
      </c>
      <c r="L52" s="42">
        <f>SUBTOTAL(109,Table3[AUG])</f>
        <v>0</v>
      </c>
      <c r="M52" s="42">
        <f>SUBTOTAL(109,Table3[SEP])</f>
        <v>0</v>
      </c>
      <c r="N52" s="42">
        <f>SUBTOTAL(109,Table3[OCT])</f>
        <v>0</v>
      </c>
      <c r="O52" s="42">
        <f>SUBTOTAL(109,Table3[NOV])</f>
        <v>0</v>
      </c>
      <c r="P52" s="42">
        <f>SUBTOTAL(109,Table3[DEC])</f>
        <v>0</v>
      </c>
      <c r="Q52" s="40">
        <f>SUBTOTAL(109,Table3[Total])</f>
        <v>0</v>
      </c>
      <c r="R52" s="40">
        <f>Table3[[#Totals],[Total]]/COLUMNS(Table3[[#Totals],[JAN]:[DEC]])</f>
        <v>0</v>
      </c>
      <c r="S52" s="42">
        <f>SUBTOTAL(109,Table3[Annual])</f>
        <v>0</v>
      </c>
      <c r="T52" s="42">
        <f>SUBTOTAL(109,Table3[Annual/
12 mos])</f>
        <v>0</v>
      </c>
    </row>
    <row r="53" spans="1:23" s="32" customFormat="1" x14ac:dyDescent="0.3">
      <c r="C53" s="43" t="s">
        <v>96</v>
      </c>
      <c r="D53" s="43"/>
      <c r="E53" s="43"/>
      <c r="F53" s="43"/>
      <c r="G53" s="43"/>
      <c r="H53" s="43"/>
      <c r="I53" s="43"/>
      <c r="J53" s="43"/>
      <c r="K53" s="43"/>
      <c r="L53" s="43"/>
      <c r="M53" s="43"/>
      <c r="N53" s="43"/>
      <c r="O53" s="43"/>
      <c r="P53" s="43"/>
      <c r="Q53" s="43"/>
      <c r="R53" s="43"/>
      <c r="S53" s="87" t="s">
        <v>173</v>
      </c>
      <c r="T53" s="90"/>
    </row>
    <row r="54" spans="1:23" s="32" customFormat="1" ht="30" x14ac:dyDescent="0.2">
      <c r="A54" s="106" t="s">
        <v>178</v>
      </c>
      <c r="B54" s="106" t="s">
        <v>179</v>
      </c>
      <c r="C54" s="76" t="s">
        <v>180</v>
      </c>
      <c r="D54" s="30" t="s">
        <v>137</v>
      </c>
      <c r="E54" s="30" t="s">
        <v>26</v>
      </c>
      <c r="F54" s="30" t="s">
        <v>27</v>
      </c>
      <c r="G54" s="30" t="s">
        <v>28</v>
      </c>
      <c r="H54" s="30" t="s">
        <v>29</v>
      </c>
      <c r="I54" s="30" t="s">
        <v>30</v>
      </c>
      <c r="J54" s="30" t="s">
        <v>31</v>
      </c>
      <c r="K54" s="30" t="s">
        <v>32</v>
      </c>
      <c r="L54" s="30" t="s">
        <v>33</v>
      </c>
      <c r="M54" s="30" t="s">
        <v>34</v>
      </c>
      <c r="N54" s="30" t="s">
        <v>35</v>
      </c>
      <c r="O54" s="30" t="s">
        <v>36</v>
      </c>
      <c r="P54" s="31" t="s">
        <v>37</v>
      </c>
      <c r="Q54" s="31" t="s">
        <v>38</v>
      </c>
      <c r="R54" s="31" t="s">
        <v>42</v>
      </c>
      <c r="S54" s="96" t="s">
        <v>131</v>
      </c>
      <c r="T54" s="97" t="s">
        <v>132</v>
      </c>
      <c r="V54" s="83"/>
      <c r="W54" s="89"/>
    </row>
    <row r="55" spans="1:23" s="32" customFormat="1" x14ac:dyDescent="0.2">
      <c r="A55" s="107"/>
      <c r="B55" s="108"/>
      <c r="C55" s="114" t="e">
        <f t="shared" si="6"/>
        <v>#DIV/0!</v>
      </c>
      <c r="D55" s="38" t="s">
        <v>135</v>
      </c>
      <c r="E55" s="39"/>
      <c r="F55" s="39"/>
      <c r="G55" s="39"/>
      <c r="H55" s="39"/>
      <c r="I55" s="39"/>
      <c r="J55" s="39"/>
      <c r="K55" s="39"/>
      <c r="L55" s="39"/>
      <c r="M55" s="39"/>
      <c r="N55" s="39"/>
      <c r="O55" s="39"/>
      <c r="P55" s="39"/>
      <c r="Q55" s="45">
        <f>SUM(E55:P55)</f>
        <v>0</v>
      </c>
      <c r="R55" s="45">
        <f t="shared" ref="R55:R60" si="14">Q55/COLUMNS(E55:P55)</f>
        <v>0</v>
      </c>
      <c r="S55" s="92"/>
      <c r="T55" s="93">
        <f>-S55/12</f>
        <v>0</v>
      </c>
    </row>
    <row r="56" spans="1:23" s="32" customFormat="1" x14ac:dyDescent="0.2">
      <c r="A56" s="107"/>
      <c r="B56" s="108"/>
      <c r="C56" s="114" t="e">
        <f t="shared" si="6"/>
        <v>#DIV/0!</v>
      </c>
      <c r="D56" s="38" t="s">
        <v>136</v>
      </c>
      <c r="E56" s="39"/>
      <c r="F56" s="39"/>
      <c r="G56" s="39"/>
      <c r="H56" s="39"/>
      <c r="I56" s="39"/>
      <c r="J56" s="39"/>
      <c r="K56" s="39"/>
      <c r="L56" s="39"/>
      <c r="M56" s="39"/>
      <c r="N56" s="39"/>
      <c r="O56" s="39"/>
      <c r="P56" s="39"/>
      <c r="Q56" s="45">
        <f t="shared" ref="Q56:Q108" si="15">SUM(E56:P56)</f>
        <v>0</v>
      </c>
      <c r="R56" s="45">
        <f t="shared" si="14"/>
        <v>0</v>
      </c>
      <c r="S56" s="92"/>
      <c r="T56" s="93">
        <f t="shared" ref="T56:T61" si="16">-S56/12</f>
        <v>0</v>
      </c>
    </row>
    <row r="57" spans="1:23" s="32" customFormat="1" ht="16.5" x14ac:dyDescent="0.2">
      <c r="A57" s="107"/>
      <c r="B57" s="108"/>
      <c r="C57" s="114" t="e">
        <f t="shared" si="6"/>
        <v>#DIV/0!</v>
      </c>
      <c r="D57" s="38" t="s">
        <v>142</v>
      </c>
      <c r="E57" s="39"/>
      <c r="F57" s="39"/>
      <c r="G57" s="39"/>
      <c r="H57" s="39"/>
      <c r="I57" s="39"/>
      <c r="J57" s="39"/>
      <c r="K57" s="39"/>
      <c r="L57" s="39"/>
      <c r="M57" s="39"/>
      <c r="N57" s="39"/>
      <c r="O57" s="39"/>
      <c r="P57" s="39"/>
      <c r="Q57" s="45">
        <f t="shared" si="15"/>
        <v>0</v>
      </c>
      <c r="R57" s="45">
        <f t="shared" si="14"/>
        <v>0</v>
      </c>
      <c r="S57" s="92"/>
      <c r="T57" s="93">
        <f t="shared" si="16"/>
        <v>0</v>
      </c>
      <c r="U57" s="46"/>
      <c r="V57" s="46"/>
    </row>
    <row r="58" spans="1:23" s="32" customFormat="1" x14ac:dyDescent="0.2">
      <c r="A58" s="107"/>
      <c r="B58" s="108"/>
      <c r="C58" s="114" t="e">
        <f t="shared" si="6"/>
        <v>#DIV/0!</v>
      </c>
      <c r="D58" s="38" t="s">
        <v>143</v>
      </c>
      <c r="E58" s="39"/>
      <c r="F58" s="39"/>
      <c r="G58" s="39"/>
      <c r="H58" s="39"/>
      <c r="I58" s="39"/>
      <c r="J58" s="39"/>
      <c r="K58" s="39"/>
      <c r="L58" s="39"/>
      <c r="M58" s="39"/>
      <c r="N58" s="39"/>
      <c r="O58" s="39"/>
      <c r="P58" s="39"/>
      <c r="Q58" s="45">
        <f t="shared" si="15"/>
        <v>0</v>
      </c>
      <c r="R58" s="45">
        <f t="shared" si="14"/>
        <v>0</v>
      </c>
      <c r="S58" s="92"/>
      <c r="T58" s="93">
        <f t="shared" si="16"/>
        <v>0</v>
      </c>
    </row>
    <row r="59" spans="1:23" s="32" customFormat="1" x14ac:dyDescent="0.2">
      <c r="A59" s="107"/>
      <c r="B59" s="108"/>
      <c r="C59" s="114" t="e">
        <f t="shared" si="6"/>
        <v>#DIV/0!</v>
      </c>
      <c r="D59" s="74" t="s">
        <v>150</v>
      </c>
      <c r="E59" s="39"/>
      <c r="F59" s="39"/>
      <c r="G59" s="39"/>
      <c r="H59" s="39"/>
      <c r="I59" s="39"/>
      <c r="J59" s="39"/>
      <c r="K59" s="39"/>
      <c r="L59" s="39"/>
      <c r="M59" s="39"/>
      <c r="N59" s="39"/>
      <c r="O59" s="39"/>
      <c r="P59" s="39"/>
      <c r="Q59" s="45">
        <f t="shared" si="15"/>
        <v>0</v>
      </c>
      <c r="R59" s="45">
        <f t="shared" si="14"/>
        <v>0</v>
      </c>
      <c r="S59" s="92"/>
      <c r="T59" s="93">
        <f t="shared" si="16"/>
        <v>0</v>
      </c>
    </row>
    <row r="60" spans="1:23" s="32" customFormat="1" x14ac:dyDescent="0.2">
      <c r="A60" s="107"/>
      <c r="B60" s="108"/>
      <c r="C60" s="114" t="e">
        <f t="shared" si="6"/>
        <v>#DIV/0!</v>
      </c>
      <c r="D60" s="38" t="s">
        <v>16</v>
      </c>
      <c r="E60" s="39"/>
      <c r="F60" s="39"/>
      <c r="G60" s="39"/>
      <c r="H60" s="39"/>
      <c r="I60" s="39"/>
      <c r="J60" s="39"/>
      <c r="K60" s="39"/>
      <c r="L60" s="39"/>
      <c r="M60" s="39"/>
      <c r="N60" s="39"/>
      <c r="O60" s="39"/>
      <c r="P60" s="39"/>
      <c r="Q60" s="45">
        <v>240</v>
      </c>
      <c r="R60" s="45">
        <f t="shared" si="14"/>
        <v>20</v>
      </c>
      <c r="S60" s="92"/>
      <c r="T60" s="93">
        <f t="shared" si="16"/>
        <v>0</v>
      </c>
    </row>
    <row r="61" spans="1:23" s="32" customFormat="1" ht="15.75" thickBot="1" x14ac:dyDescent="0.25">
      <c r="A61" s="109"/>
      <c r="B61" s="110"/>
      <c r="C61" s="115" t="e">
        <f t="shared" si="6"/>
        <v>#DIV/0!</v>
      </c>
      <c r="D61" s="38" t="s">
        <v>6</v>
      </c>
      <c r="E61" s="39"/>
      <c r="F61" s="39"/>
      <c r="G61" s="39"/>
      <c r="H61" s="39"/>
      <c r="I61" s="39"/>
      <c r="J61" s="39"/>
      <c r="K61" s="39"/>
      <c r="L61" s="39"/>
      <c r="M61" s="39"/>
      <c r="N61" s="39"/>
      <c r="O61" s="39"/>
      <c r="P61" s="39"/>
      <c r="Q61" s="45">
        <f t="shared" si="15"/>
        <v>0</v>
      </c>
      <c r="R61" s="45">
        <f>Q61/COLUMNS(E61:P61)</f>
        <v>0</v>
      </c>
      <c r="S61" s="94"/>
      <c r="T61" s="95">
        <f t="shared" si="16"/>
        <v>0</v>
      </c>
    </row>
    <row r="62" spans="1:23" s="32" customFormat="1" ht="15.75" thickTop="1" x14ac:dyDescent="0.2">
      <c r="A62" s="111">
        <f>SUM(A22:A61)</f>
        <v>0</v>
      </c>
      <c r="B62" s="111">
        <f>SUM(B22:B61)</f>
        <v>0</v>
      </c>
      <c r="C62" s="32" t="e">
        <f>B62/A62-1</f>
        <v>#DIV/0!</v>
      </c>
      <c r="D62" s="41" t="str">
        <f>"Total "&amp;Table4[[#Headers],[TRANSPORTATION OR 2ND CAR]]</f>
        <v>Total TRANSPORTATION OR 2ND CAR</v>
      </c>
      <c r="E62" s="42">
        <f>SUBTOTAL(109,Table4[JAN])</f>
        <v>0</v>
      </c>
      <c r="F62" s="42">
        <f>SUBTOTAL(109,Table4[FEB])</f>
        <v>0</v>
      </c>
      <c r="G62" s="42">
        <f>SUBTOTAL(109,Table4[MAR])</f>
        <v>0</v>
      </c>
      <c r="H62" s="42">
        <f>SUBTOTAL(109,Table4[APR])</f>
        <v>0</v>
      </c>
      <c r="I62" s="42">
        <f>SUBTOTAL(109,Table4[MAY])</f>
        <v>0</v>
      </c>
      <c r="J62" s="42">
        <f>SUBTOTAL(109,Table4[JUN])</f>
        <v>0</v>
      </c>
      <c r="K62" s="42">
        <f>SUBTOTAL(109,Table4[JUL])</f>
        <v>0</v>
      </c>
      <c r="L62" s="42">
        <f>SUBTOTAL(109,Table4[AUG])</f>
        <v>0</v>
      </c>
      <c r="M62" s="42">
        <f>SUBTOTAL(109,Table4[SEP])</f>
        <v>0</v>
      </c>
      <c r="N62" s="42">
        <f>SUBTOTAL(109,Table4[OCT])</f>
        <v>0</v>
      </c>
      <c r="O62" s="42">
        <f>SUBTOTAL(109,Table4[NOV])</f>
        <v>0</v>
      </c>
      <c r="P62" s="42">
        <f>SUBTOTAL(109,Table4[DEC])</f>
        <v>0</v>
      </c>
      <c r="Q62" s="40">
        <f>SUBTOTAL(109,Table4[Total])</f>
        <v>240</v>
      </c>
      <c r="R62" s="40">
        <f>Table4[[#Totals],[Total]]/COLUMNS(Table4[[#Totals],[JAN]:[DEC]])</f>
        <v>20</v>
      </c>
      <c r="S62" s="82">
        <f>SUM(S55:S61)</f>
        <v>0</v>
      </c>
      <c r="T62" s="82">
        <f>SUM(T55:T61)</f>
        <v>0</v>
      </c>
    </row>
    <row r="63" spans="1:23" s="32" customFormat="1" x14ac:dyDescent="0.2">
      <c r="C63" s="43" t="s">
        <v>96</v>
      </c>
      <c r="D63" s="43"/>
      <c r="E63" s="43"/>
      <c r="F63" s="43"/>
      <c r="G63" s="43"/>
      <c r="H63" s="43"/>
      <c r="I63" s="43"/>
      <c r="J63" s="43"/>
      <c r="K63" s="43"/>
      <c r="L63" s="43"/>
      <c r="M63" s="43"/>
      <c r="N63" s="43"/>
      <c r="O63" s="43"/>
      <c r="P63" s="43"/>
      <c r="Q63" s="44"/>
      <c r="R63" s="44"/>
      <c r="S63" s="87" t="s">
        <v>173</v>
      </c>
      <c r="T63" s="44"/>
      <c r="U63" s="44"/>
    </row>
    <row r="64" spans="1:23" s="32" customFormat="1" ht="30" x14ac:dyDescent="0.2">
      <c r="A64" s="106" t="s">
        <v>178</v>
      </c>
      <c r="B64" s="106" t="s">
        <v>179</v>
      </c>
      <c r="C64" s="76" t="s">
        <v>180</v>
      </c>
      <c r="D64" s="29" t="s">
        <v>154</v>
      </c>
      <c r="E64" s="30" t="s">
        <v>26</v>
      </c>
      <c r="F64" s="30" t="s">
        <v>27</v>
      </c>
      <c r="G64" s="30" t="s">
        <v>28</v>
      </c>
      <c r="H64" s="30" t="s">
        <v>29</v>
      </c>
      <c r="I64" s="30" t="s">
        <v>30</v>
      </c>
      <c r="J64" s="30" t="s">
        <v>31</v>
      </c>
      <c r="K64" s="30" t="s">
        <v>32</v>
      </c>
      <c r="L64" s="30" t="s">
        <v>33</v>
      </c>
      <c r="M64" s="30" t="s">
        <v>34</v>
      </c>
      <c r="N64" s="30" t="s">
        <v>35</v>
      </c>
      <c r="O64" s="30" t="s">
        <v>36</v>
      </c>
      <c r="P64" s="30" t="s">
        <v>37</v>
      </c>
      <c r="Q64" s="31" t="s">
        <v>38</v>
      </c>
      <c r="R64" s="31" t="s">
        <v>42</v>
      </c>
      <c r="S64" s="96" t="s">
        <v>131</v>
      </c>
      <c r="T64" s="97" t="s">
        <v>132</v>
      </c>
      <c r="U64" s="46"/>
      <c r="V64" s="46"/>
    </row>
    <row r="65" spans="1:22" s="32" customFormat="1" x14ac:dyDescent="0.2">
      <c r="A65" s="107"/>
      <c r="B65" s="108"/>
      <c r="C65" s="114" t="e">
        <f t="shared" si="6"/>
        <v>#DIV/0!</v>
      </c>
      <c r="D65" s="38" t="s">
        <v>130</v>
      </c>
      <c r="E65" s="39"/>
      <c r="F65" s="39"/>
      <c r="G65" s="39"/>
      <c r="H65" s="39"/>
      <c r="I65" s="39"/>
      <c r="J65" s="39"/>
      <c r="K65" s="39"/>
      <c r="L65" s="39"/>
      <c r="M65" s="39"/>
      <c r="N65" s="39"/>
      <c r="O65" s="39"/>
      <c r="P65" s="39"/>
      <c r="Q65" s="45">
        <f t="shared" si="15"/>
        <v>0</v>
      </c>
      <c r="R65" s="45">
        <f t="shared" ref="R65:R70" si="17">Q65/COLUMNS(E65:P65)</f>
        <v>0</v>
      </c>
      <c r="S65" s="88"/>
      <c r="T65" s="88">
        <f>Table5[[#This Row],[Annual]]/12</f>
        <v>0</v>
      </c>
    </row>
    <row r="66" spans="1:22" s="32" customFormat="1" x14ac:dyDescent="0.2">
      <c r="A66" s="107"/>
      <c r="B66" s="108"/>
      <c r="C66" s="114" t="e">
        <f>B66/A66-1</f>
        <v>#DIV/0!</v>
      </c>
      <c r="D66" s="74" t="s">
        <v>7</v>
      </c>
      <c r="E66" s="39"/>
      <c r="F66" s="39"/>
      <c r="G66" s="39"/>
      <c r="H66" s="39"/>
      <c r="I66" s="39"/>
      <c r="J66" s="39"/>
      <c r="K66" s="39"/>
      <c r="L66" s="39"/>
      <c r="M66" s="39"/>
      <c r="N66" s="39"/>
      <c r="O66" s="39"/>
      <c r="P66" s="39"/>
      <c r="Q66" s="45">
        <f t="shared" si="15"/>
        <v>0</v>
      </c>
      <c r="R66" s="45">
        <f t="shared" si="17"/>
        <v>0</v>
      </c>
      <c r="S66" s="88"/>
      <c r="T66" s="88">
        <f>Table5[[#This Row],[Annual]]/12</f>
        <v>0</v>
      </c>
    </row>
    <row r="67" spans="1:22" s="32" customFormat="1" x14ac:dyDescent="0.2">
      <c r="A67" s="107"/>
      <c r="B67" s="108"/>
      <c r="C67" s="114" t="e">
        <f t="shared" si="6"/>
        <v>#DIV/0!</v>
      </c>
      <c r="D67" s="38" t="s">
        <v>8</v>
      </c>
      <c r="E67" s="39"/>
      <c r="F67" s="39"/>
      <c r="G67" s="39"/>
      <c r="H67" s="39"/>
      <c r="I67" s="39"/>
      <c r="J67" s="39"/>
      <c r="K67" s="39"/>
      <c r="L67" s="39"/>
      <c r="M67" s="39"/>
      <c r="N67" s="39"/>
      <c r="O67" s="39"/>
      <c r="P67" s="39"/>
      <c r="Q67" s="45">
        <f t="shared" si="15"/>
        <v>0</v>
      </c>
      <c r="R67" s="45">
        <f t="shared" si="17"/>
        <v>0</v>
      </c>
      <c r="S67" s="88"/>
      <c r="T67" s="88">
        <f>Table5[[#This Row],[Annual]]/12</f>
        <v>0</v>
      </c>
    </row>
    <row r="68" spans="1:22" s="32" customFormat="1" x14ac:dyDescent="0.2">
      <c r="A68" s="107"/>
      <c r="B68" s="108"/>
      <c r="C68" s="114" t="e">
        <f t="shared" si="6"/>
        <v>#DIV/0!</v>
      </c>
      <c r="D68" s="38" t="s">
        <v>129</v>
      </c>
      <c r="E68" s="39"/>
      <c r="F68" s="39"/>
      <c r="G68" s="39"/>
      <c r="H68" s="39"/>
      <c r="I68" s="39"/>
      <c r="J68" s="39"/>
      <c r="K68" s="39"/>
      <c r="L68" s="39"/>
      <c r="M68" s="39"/>
      <c r="N68" s="39"/>
      <c r="O68" s="39"/>
      <c r="P68" s="39"/>
      <c r="Q68" s="45">
        <f t="shared" si="15"/>
        <v>0</v>
      </c>
      <c r="R68" s="45">
        <f t="shared" si="17"/>
        <v>0</v>
      </c>
      <c r="S68" s="88"/>
      <c r="T68" s="88">
        <f>Table5[[#This Row],[Annual]]/12</f>
        <v>0</v>
      </c>
    </row>
    <row r="69" spans="1:22" s="32" customFormat="1" x14ac:dyDescent="0.2">
      <c r="A69" s="107"/>
      <c r="B69" s="108"/>
      <c r="C69" s="114" t="e">
        <f t="shared" si="6"/>
        <v>#DIV/0!</v>
      </c>
      <c r="D69" s="38" t="s">
        <v>22</v>
      </c>
      <c r="E69" s="39"/>
      <c r="F69" s="39"/>
      <c r="G69" s="39"/>
      <c r="H69" s="39"/>
      <c r="I69" s="39"/>
      <c r="J69" s="39"/>
      <c r="K69" s="39"/>
      <c r="L69" s="39"/>
      <c r="M69" s="39"/>
      <c r="N69" s="39"/>
      <c r="O69" s="39"/>
      <c r="P69" s="39"/>
      <c r="Q69" s="45">
        <f t="shared" si="15"/>
        <v>0</v>
      </c>
      <c r="R69" s="45">
        <f t="shared" si="17"/>
        <v>0</v>
      </c>
      <c r="S69" s="88"/>
      <c r="T69" s="88">
        <f>Table5[[#This Row],[Annual]]/12</f>
        <v>0</v>
      </c>
    </row>
    <row r="70" spans="1:22" s="32" customFormat="1" x14ac:dyDescent="0.2">
      <c r="A70" s="107"/>
      <c r="B70" s="108"/>
      <c r="C70" s="114" t="e">
        <f t="shared" si="6"/>
        <v>#DIV/0!</v>
      </c>
      <c r="D70" s="38" t="s">
        <v>24</v>
      </c>
      <c r="E70" s="39"/>
      <c r="F70" s="39"/>
      <c r="G70" s="39"/>
      <c r="H70" s="39"/>
      <c r="I70" s="39"/>
      <c r="J70" s="39"/>
      <c r="K70" s="39"/>
      <c r="L70" s="39"/>
      <c r="M70" s="39"/>
      <c r="N70" s="39"/>
      <c r="O70" s="39"/>
      <c r="P70" s="39"/>
      <c r="Q70" s="45">
        <f t="shared" si="15"/>
        <v>0</v>
      </c>
      <c r="R70" s="45">
        <f t="shared" si="17"/>
        <v>0</v>
      </c>
      <c r="S70" s="88"/>
      <c r="T70" s="88">
        <f>Table5[[#This Row],[Annual]]/12</f>
        <v>0</v>
      </c>
    </row>
    <row r="71" spans="1:22" s="32" customFormat="1" ht="15.75" thickBot="1" x14ac:dyDescent="0.25">
      <c r="A71" s="109"/>
      <c r="B71" s="110"/>
      <c r="C71" s="115" t="e">
        <f t="shared" si="6"/>
        <v>#DIV/0!</v>
      </c>
      <c r="D71" s="38" t="s">
        <v>6</v>
      </c>
      <c r="E71" s="39"/>
      <c r="F71" s="39"/>
      <c r="G71" s="39"/>
      <c r="H71" s="39"/>
      <c r="I71" s="39"/>
      <c r="J71" s="39"/>
      <c r="K71" s="39"/>
      <c r="L71" s="39"/>
      <c r="M71" s="39"/>
      <c r="N71" s="39"/>
      <c r="O71" s="39"/>
      <c r="P71" s="39"/>
      <c r="Q71" s="45">
        <f t="shared" si="15"/>
        <v>0</v>
      </c>
      <c r="R71" s="45">
        <f>Q71/COLUMNS(E71:P71)</f>
        <v>0</v>
      </c>
      <c r="S71" s="91"/>
      <c r="T71" s="88">
        <f>Table5[[#This Row],[Annual]]/12</f>
        <v>0</v>
      </c>
    </row>
    <row r="72" spans="1:22" s="32" customFormat="1" ht="15.75" thickTop="1" x14ac:dyDescent="0.2">
      <c r="A72" s="111">
        <f>SUM(A22:A71)</f>
        <v>0</v>
      </c>
      <c r="B72" s="111">
        <f>SUM(B22:B71)</f>
        <v>0</v>
      </c>
      <c r="C72" s="32" t="s">
        <v>96</v>
      </c>
      <c r="D72" s="41" t="str">
        <f>"Total "&amp;Table5[[#Headers],[HEALTH - OTHER FAMILY MEMBER]]</f>
        <v>Total HEALTH - OTHER FAMILY MEMBER</v>
      </c>
      <c r="E72" s="42">
        <f>SUBTOTAL(109,Table5[JAN])</f>
        <v>0</v>
      </c>
      <c r="F72" s="42">
        <f>SUBTOTAL(109,Table5[FEB])</f>
        <v>0</v>
      </c>
      <c r="G72" s="42">
        <f>SUBTOTAL(109,Table5[MAR])</f>
        <v>0</v>
      </c>
      <c r="H72" s="42">
        <f>SUBTOTAL(109,Table5[APR])</f>
        <v>0</v>
      </c>
      <c r="I72" s="42">
        <f>SUBTOTAL(109,Table5[MAY])</f>
        <v>0</v>
      </c>
      <c r="J72" s="42">
        <f>SUBTOTAL(109,Table5[JUN])</f>
        <v>0</v>
      </c>
      <c r="K72" s="42">
        <f>SUBTOTAL(109,Table5[JUL])</f>
        <v>0</v>
      </c>
      <c r="L72" s="42">
        <f>SUBTOTAL(109,Table5[AUG])</f>
        <v>0</v>
      </c>
      <c r="M72" s="42">
        <f>SUBTOTAL(109,Table5[SEP])</f>
        <v>0</v>
      </c>
      <c r="N72" s="42">
        <f>SUBTOTAL(109,Table5[OCT])</f>
        <v>0</v>
      </c>
      <c r="O72" s="42">
        <f>SUBTOTAL(109,Table5[NOV])</f>
        <v>0</v>
      </c>
      <c r="P72" s="42">
        <f>SUBTOTAL(109,Table5[DEC])</f>
        <v>0</v>
      </c>
      <c r="Q72" s="42">
        <f>SUBTOTAL(109,Table5[Total])</f>
        <v>0</v>
      </c>
      <c r="R72" s="40">
        <f>Table5[[#Totals],[Total]]/COLUMNS(Table5[[#Totals],[JAN]:[DEC]])</f>
        <v>0</v>
      </c>
      <c r="S72" s="42">
        <f>SUM(Table5[Annual])</f>
        <v>0</v>
      </c>
      <c r="T72" s="42">
        <f>SUM(Table5[Annual/
12 mos])</f>
        <v>0</v>
      </c>
    </row>
    <row r="73" spans="1:22" s="32" customFormat="1" x14ac:dyDescent="0.2">
      <c r="C73" s="32" t="s">
        <v>96</v>
      </c>
      <c r="D73" s="43"/>
      <c r="E73" s="43"/>
      <c r="F73" s="43"/>
      <c r="G73" s="43"/>
      <c r="H73" s="43"/>
      <c r="I73" s="43"/>
      <c r="J73" s="43"/>
      <c r="K73" s="43"/>
      <c r="L73" s="43"/>
      <c r="M73" s="43"/>
      <c r="N73" s="43"/>
      <c r="O73" s="43"/>
      <c r="P73" s="43"/>
      <c r="Q73" s="44"/>
      <c r="R73" s="44"/>
      <c r="S73" s="87" t="s">
        <v>173</v>
      </c>
      <c r="T73" s="44"/>
    </row>
    <row r="74" spans="1:22" s="32" customFormat="1" ht="30" x14ac:dyDescent="0.2">
      <c r="A74" s="106" t="s">
        <v>178</v>
      </c>
      <c r="B74" s="106" t="s">
        <v>179</v>
      </c>
      <c r="C74" s="76" t="s">
        <v>180</v>
      </c>
      <c r="D74" s="29" t="s">
        <v>141</v>
      </c>
      <c r="E74" s="30" t="s">
        <v>26</v>
      </c>
      <c r="F74" s="30" t="s">
        <v>27</v>
      </c>
      <c r="G74" s="30" t="s">
        <v>28</v>
      </c>
      <c r="H74" s="30" t="s">
        <v>29</v>
      </c>
      <c r="I74" s="30" t="s">
        <v>30</v>
      </c>
      <c r="J74" s="30" t="s">
        <v>31</v>
      </c>
      <c r="K74" s="30" t="s">
        <v>32</v>
      </c>
      <c r="L74" s="30" t="s">
        <v>33</v>
      </c>
      <c r="M74" s="30" t="s">
        <v>34</v>
      </c>
      <c r="N74" s="30" t="s">
        <v>35</v>
      </c>
      <c r="O74" s="30" t="s">
        <v>36</v>
      </c>
      <c r="P74" s="30" t="s">
        <v>37</v>
      </c>
      <c r="Q74" s="31" t="s">
        <v>38</v>
      </c>
      <c r="R74" s="31" t="s">
        <v>42</v>
      </c>
      <c r="S74" s="96" t="s">
        <v>131</v>
      </c>
      <c r="T74" s="97" t="s">
        <v>132</v>
      </c>
    </row>
    <row r="75" spans="1:22" s="32" customFormat="1" x14ac:dyDescent="0.2">
      <c r="A75" s="107"/>
      <c r="B75" s="108"/>
      <c r="C75" s="114" t="e">
        <f t="shared" si="6"/>
        <v>#DIV/0!</v>
      </c>
      <c r="D75" s="38" t="s">
        <v>4</v>
      </c>
      <c r="E75" s="39"/>
      <c r="F75" s="39"/>
      <c r="G75" s="39"/>
      <c r="H75" s="39"/>
      <c r="I75" s="39"/>
      <c r="J75" s="39"/>
      <c r="K75" s="39"/>
      <c r="L75" s="39"/>
      <c r="M75" s="39"/>
      <c r="N75" s="39"/>
      <c r="O75" s="39"/>
      <c r="P75" s="39"/>
      <c r="Q75" s="45">
        <f t="shared" si="15"/>
        <v>0</v>
      </c>
      <c r="R75" s="45">
        <f>Q75/COLUMNS(E75:P75)</f>
        <v>0</v>
      </c>
      <c r="S75" s="92"/>
      <c r="T75" s="93">
        <f>S75/12</f>
        <v>0</v>
      </c>
    </row>
    <row r="76" spans="1:22" s="32" customFormat="1" ht="16.5" x14ac:dyDescent="0.2">
      <c r="A76" s="107"/>
      <c r="B76" s="108"/>
      <c r="C76" s="114" t="e">
        <f t="shared" si="6"/>
        <v>#DIV/0!</v>
      </c>
      <c r="D76" s="74" t="s">
        <v>11</v>
      </c>
      <c r="E76" s="39" t="s">
        <v>96</v>
      </c>
      <c r="F76" s="39"/>
      <c r="G76" s="39"/>
      <c r="H76" s="39"/>
      <c r="I76" s="39"/>
      <c r="J76" s="39"/>
      <c r="K76" s="39"/>
      <c r="L76" s="39"/>
      <c r="M76" s="39"/>
      <c r="N76" s="39"/>
      <c r="O76" s="39"/>
      <c r="P76" s="39"/>
      <c r="Q76" s="45">
        <f t="shared" si="15"/>
        <v>0</v>
      </c>
      <c r="R76" s="45">
        <f>Q76/COLUMNS(E76:P76)</f>
        <v>0</v>
      </c>
      <c r="S76" s="92"/>
      <c r="T76" s="93">
        <f t="shared" ref="T76:T78" si="18">S76/12</f>
        <v>0</v>
      </c>
      <c r="U76" s="46"/>
      <c r="V76" s="46"/>
    </row>
    <row r="77" spans="1:22" s="32" customFormat="1" x14ac:dyDescent="0.2">
      <c r="A77" s="107"/>
      <c r="B77" s="108"/>
      <c r="C77" s="114" t="e">
        <f t="shared" si="6"/>
        <v>#DIV/0!</v>
      </c>
      <c r="D77" s="38" t="s">
        <v>12</v>
      </c>
      <c r="E77" s="39"/>
      <c r="F77" s="39"/>
      <c r="G77" s="39"/>
      <c r="H77" s="39"/>
      <c r="I77" s="39"/>
      <c r="J77" s="39"/>
      <c r="K77" s="39"/>
      <c r="L77" s="39"/>
      <c r="M77" s="39"/>
      <c r="N77" s="39"/>
      <c r="O77" s="39"/>
      <c r="P77" s="39"/>
      <c r="Q77" s="45">
        <f t="shared" si="15"/>
        <v>0</v>
      </c>
      <c r="R77" s="45">
        <f>Q77/COLUMNS(E77:P77)</f>
        <v>0</v>
      </c>
      <c r="S77" s="92"/>
      <c r="T77" s="93">
        <f t="shared" si="18"/>
        <v>0</v>
      </c>
    </row>
    <row r="78" spans="1:22" s="32" customFormat="1" ht="15.75" thickBot="1" x14ac:dyDescent="0.25">
      <c r="A78" s="109"/>
      <c r="B78" s="110"/>
      <c r="C78" s="115" t="e">
        <f t="shared" si="6"/>
        <v>#DIV/0!</v>
      </c>
      <c r="D78" s="38" t="s">
        <v>6</v>
      </c>
      <c r="E78" s="39"/>
      <c r="F78" s="39"/>
      <c r="G78" s="39"/>
      <c r="H78" s="39"/>
      <c r="I78" s="39"/>
      <c r="J78" s="39"/>
      <c r="K78" s="39"/>
      <c r="L78" s="39"/>
      <c r="M78" s="39"/>
      <c r="N78" s="39"/>
      <c r="O78" s="39"/>
      <c r="P78" s="39"/>
      <c r="Q78" s="45">
        <f t="shared" si="15"/>
        <v>0</v>
      </c>
      <c r="R78" s="45">
        <f>Q78/COLUMNS(E78:P78)</f>
        <v>0</v>
      </c>
      <c r="S78" s="94"/>
      <c r="T78" s="95">
        <f t="shared" si="18"/>
        <v>0</v>
      </c>
    </row>
    <row r="79" spans="1:22" s="32" customFormat="1" ht="15.75" thickTop="1" x14ac:dyDescent="0.2">
      <c r="A79" s="111">
        <f>SUM(A22:A78)</f>
        <v>0</v>
      </c>
      <c r="B79" s="111">
        <f>SUM(B22:B78)</f>
        <v>0</v>
      </c>
      <c r="C79" s="32" t="e">
        <f>B79/A79-1</f>
        <v>#DIV/0!</v>
      </c>
      <c r="D79" s="41" t="str">
        <f>"Total " &amp; Table6[[#Headers],[CHARITY/GIFTS ANNUAL]]</f>
        <v>Total CHARITY/GIFTS ANNUAL</v>
      </c>
      <c r="E79" s="42">
        <f>SUBTOTAL(109,Table6[JAN])</f>
        <v>0</v>
      </c>
      <c r="F79" s="42">
        <f>SUBTOTAL(109,Table6[FEB])</f>
        <v>0</v>
      </c>
      <c r="G79" s="42">
        <f>SUBTOTAL(109,Table6[MAR])</f>
        <v>0</v>
      </c>
      <c r="H79" s="42">
        <f>SUBTOTAL(109,Table6[APR])</f>
        <v>0</v>
      </c>
      <c r="I79" s="42">
        <f>SUBTOTAL(109,Table6[MAY])</f>
        <v>0</v>
      </c>
      <c r="J79" s="42">
        <f>SUBTOTAL(109,Table6[JUN])</f>
        <v>0</v>
      </c>
      <c r="K79" s="42">
        <f>SUBTOTAL(109,Table6[JUL])</f>
        <v>0</v>
      </c>
      <c r="L79" s="42">
        <f>SUBTOTAL(109,Table6[AUG])</f>
        <v>0</v>
      </c>
      <c r="M79" s="42">
        <f>SUBTOTAL(109,Table6[SEP])</f>
        <v>0</v>
      </c>
      <c r="N79" s="42">
        <f>SUBTOTAL(109,Table6[OCT])</f>
        <v>0</v>
      </c>
      <c r="O79" s="42">
        <f>SUBTOTAL(109,Table6[NOV])</f>
        <v>0</v>
      </c>
      <c r="P79" s="42">
        <f>SUBTOTAL(109,Table6[DEC])</f>
        <v>0</v>
      </c>
      <c r="Q79" s="40">
        <f>SUBTOTAL(109,Table6[Total])</f>
        <v>0</v>
      </c>
      <c r="R79" s="40">
        <f>Table6[[#Totals],[Total]]/COLUMNS(Table6[[#Totals],[JAN]:[DEC]])</f>
        <v>0</v>
      </c>
      <c r="S79" s="82">
        <f>SUM(S75:S78)</f>
        <v>0</v>
      </c>
      <c r="T79" s="82">
        <f>SUM(T75:T78)</f>
        <v>0</v>
      </c>
    </row>
    <row r="80" spans="1:22" s="32" customFormat="1" x14ac:dyDescent="0.2">
      <c r="D80" s="41"/>
      <c r="E80" s="42"/>
      <c r="F80" s="42"/>
      <c r="G80" s="42"/>
      <c r="H80" s="42"/>
      <c r="I80" s="42"/>
      <c r="J80" s="42"/>
      <c r="K80" s="42"/>
      <c r="L80" s="42"/>
      <c r="M80" s="42"/>
      <c r="N80" s="42"/>
      <c r="O80" s="42"/>
      <c r="P80" s="42"/>
      <c r="Q80" s="42"/>
      <c r="R80" s="42"/>
      <c r="S80" s="42"/>
      <c r="T80" s="42"/>
    </row>
    <row r="81" spans="1:22" s="32" customFormat="1" x14ac:dyDescent="0.2">
      <c r="D81" s="76" t="s">
        <v>128</v>
      </c>
      <c r="E81" s="76"/>
      <c r="F81" s="76"/>
      <c r="G81" s="76"/>
      <c r="H81" s="76"/>
      <c r="I81" s="76"/>
      <c r="J81" s="76"/>
      <c r="K81" s="76"/>
      <c r="L81" s="76"/>
      <c r="M81" s="76"/>
      <c r="N81" s="76"/>
      <c r="O81" s="76"/>
      <c r="P81" s="76"/>
      <c r="Q81" s="76"/>
      <c r="R81" s="76"/>
      <c r="S81" s="87" t="s">
        <v>173</v>
      </c>
      <c r="T81" s="44"/>
    </row>
    <row r="82" spans="1:22" s="32" customFormat="1" ht="30" x14ac:dyDescent="0.2">
      <c r="A82" s="106" t="s">
        <v>178</v>
      </c>
      <c r="B82" s="106" t="s">
        <v>179</v>
      </c>
      <c r="C82" s="76" t="s">
        <v>180</v>
      </c>
      <c r="D82" s="29" t="s">
        <v>122</v>
      </c>
      <c r="E82" s="30" t="s">
        <v>26</v>
      </c>
      <c r="F82" s="30" t="s">
        <v>27</v>
      </c>
      <c r="G82" s="30" t="s">
        <v>28</v>
      </c>
      <c r="H82" s="30" t="s">
        <v>29</v>
      </c>
      <c r="I82" s="30" t="s">
        <v>30</v>
      </c>
      <c r="J82" s="30" t="s">
        <v>31</v>
      </c>
      <c r="K82" s="30" t="s">
        <v>32</v>
      </c>
      <c r="L82" s="30" t="s">
        <v>33</v>
      </c>
      <c r="M82" s="30" t="s">
        <v>34</v>
      </c>
      <c r="N82" s="30" t="s">
        <v>35</v>
      </c>
      <c r="O82" s="30" t="s">
        <v>36</v>
      </c>
      <c r="P82" s="30" t="s">
        <v>37</v>
      </c>
      <c r="Q82" s="31" t="s">
        <v>38</v>
      </c>
      <c r="R82" s="31" t="s">
        <v>42</v>
      </c>
      <c r="S82" s="96" t="s">
        <v>131</v>
      </c>
      <c r="T82" s="97" t="s">
        <v>132</v>
      </c>
    </row>
    <row r="83" spans="1:22" s="32" customFormat="1" x14ac:dyDescent="0.2">
      <c r="A83" s="107"/>
      <c r="B83" s="108"/>
      <c r="C83" s="107"/>
      <c r="D83" s="38" t="s">
        <v>3</v>
      </c>
      <c r="E83" s="39"/>
      <c r="F83" s="39"/>
      <c r="G83" s="39"/>
      <c r="H83" s="39"/>
      <c r="I83" s="39"/>
      <c r="J83" s="39"/>
      <c r="K83" s="39"/>
      <c r="L83" s="39"/>
      <c r="M83" s="39"/>
      <c r="N83" s="39"/>
      <c r="O83" s="39"/>
      <c r="P83" s="39"/>
      <c r="Q83" s="45">
        <f t="shared" si="15"/>
        <v>0</v>
      </c>
      <c r="R83" s="45">
        <f t="shared" ref="R83:R91" si="19">Q83/COLUMNS(E83:P83)</f>
        <v>0</v>
      </c>
      <c r="S83" s="94"/>
      <c r="T83" s="95">
        <f>S83/12</f>
        <v>0</v>
      </c>
    </row>
    <row r="84" spans="1:22" s="32" customFormat="1" x14ac:dyDescent="0.2">
      <c r="A84" s="107"/>
      <c r="B84" s="108"/>
      <c r="C84" s="107"/>
      <c r="D84" s="38" t="s">
        <v>97</v>
      </c>
      <c r="E84" s="39"/>
      <c r="F84" s="39"/>
      <c r="G84" s="39"/>
      <c r="H84" s="39"/>
      <c r="I84" s="39"/>
      <c r="J84" s="39"/>
      <c r="K84" s="39"/>
      <c r="L84" s="39"/>
      <c r="M84" s="39"/>
      <c r="N84" s="39"/>
      <c r="O84" s="39"/>
      <c r="P84" s="39"/>
      <c r="Q84" s="45">
        <f>SUM(E84:P84)</f>
        <v>0</v>
      </c>
      <c r="R84" s="45">
        <f>Q84/COLUMNS(E84:P84)</f>
        <v>0</v>
      </c>
      <c r="S84" s="94"/>
      <c r="T84" s="95">
        <f t="shared" ref="T84:T93" si="20">S84/12</f>
        <v>0</v>
      </c>
    </row>
    <row r="85" spans="1:22" s="32" customFormat="1" x14ac:dyDescent="0.2">
      <c r="A85" s="107"/>
      <c r="B85" s="108"/>
      <c r="C85" s="107"/>
      <c r="D85" s="78" t="s">
        <v>123</v>
      </c>
      <c r="E85" s="39"/>
      <c r="F85" s="39"/>
      <c r="G85" s="39"/>
      <c r="H85" s="39"/>
      <c r="I85" s="39"/>
      <c r="J85" s="39"/>
      <c r="K85" s="39"/>
      <c r="L85" s="39"/>
      <c r="M85" s="39"/>
      <c r="N85" s="39"/>
      <c r="O85" s="39"/>
      <c r="P85" s="39"/>
      <c r="Q85" s="45">
        <f t="shared" si="15"/>
        <v>0</v>
      </c>
      <c r="R85" s="45">
        <f t="shared" si="19"/>
        <v>0</v>
      </c>
      <c r="S85" s="94"/>
      <c r="T85" s="95">
        <f t="shared" si="20"/>
        <v>0</v>
      </c>
    </row>
    <row r="86" spans="1:22" s="32" customFormat="1" x14ac:dyDescent="0.2">
      <c r="A86" s="107"/>
      <c r="B86" s="108"/>
      <c r="C86" s="107"/>
      <c r="D86" s="78" t="s">
        <v>124</v>
      </c>
      <c r="E86" s="39"/>
      <c r="F86" s="39"/>
      <c r="G86" s="39"/>
      <c r="H86" s="39"/>
      <c r="I86" s="39"/>
      <c r="J86" s="39"/>
      <c r="K86" s="39"/>
      <c r="L86" s="39"/>
      <c r="M86" s="39"/>
      <c r="N86" s="39"/>
      <c r="O86" s="39"/>
      <c r="P86" s="39"/>
      <c r="Q86" s="45">
        <f>SUM(E86:P86)</f>
        <v>0</v>
      </c>
      <c r="R86" s="45">
        <f>Q86/COLUMNS(E86:P86)</f>
        <v>0</v>
      </c>
      <c r="S86" s="94"/>
      <c r="T86" s="95">
        <f t="shared" si="20"/>
        <v>0</v>
      </c>
    </row>
    <row r="87" spans="1:22" s="32" customFormat="1" x14ac:dyDescent="0.2">
      <c r="A87" s="107"/>
      <c r="B87" s="108"/>
      <c r="C87" s="107"/>
      <c r="D87" s="38" t="s">
        <v>125</v>
      </c>
      <c r="E87" s="39"/>
      <c r="F87" s="39"/>
      <c r="G87" s="39"/>
      <c r="H87" s="39"/>
      <c r="I87" s="39"/>
      <c r="J87" s="39"/>
      <c r="K87" s="39"/>
      <c r="L87" s="39"/>
      <c r="M87" s="39"/>
      <c r="N87" s="39"/>
      <c r="O87" s="39"/>
      <c r="P87" s="39"/>
      <c r="Q87" s="45">
        <f t="shared" si="15"/>
        <v>0</v>
      </c>
      <c r="R87" s="45">
        <f t="shared" si="19"/>
        <v>0</v>
      </c>
      <c r="S87" s="94"/>
      <c r="T87" s="95">
        <f t="shared" si="20"/>
        <v>0</v>
      </c>
    </row>
    <row r="88" spans="1:22" s="32" customFormat="1" x14ac:dyDescent="0.2">
      <c r="A88" s="107"/>
      <c r="B88" s="108"/>
      <c r="C88" s="107"/>
      <c r="D88" s="38" t="s">
        <v>126</v>
      </c>
      <c r="E88" s="39"/>
      <c r="F88" s="39"/>
      <c r="G88" s="39"/>
      <c r="H88" s="39"/>
      <c r="I88" s="39"/>
      <c r="J88" s="39"/>
      <c r="K88" s="39"/>
      <c r="L88" s="39"/>
      <c r="M88" s="39"/>
      <c r="N88" s="39"/>
      <c r="O88" s="39"/>
      <c r="P88" s="39"/>
      <c r="Q88" s="45">
        <f t="shared" si="15"/>
        <v>0</v>
      </c>
      <c r="R88" s="45">
        <f t="shared" si="19"/>
        <v>0</v>
      </c>
      <c r="S88" s="94"/>
      <c r="T88" s="95">
        <f t="shared" si="20"/>
        <v>0</v>
      </c>
    </row>
    <row r="89" spans="1:22" s="32" customFormat="1" x14ac:dyDescent="0.2">
      <c r="A89" s="107"/>
      <c r="B89" s="108"/>
      <c r="C89" s="107"/>
      <c r="D89" s="38" t="s">
        <v>144</v>
      </c>
      <c r="E89" s="39"/>
      <c r="F89" s="39"/>
      <c r="G89" s="39"/>
      <c r="H89" s="39"/>
      <c r="I89" s="39"/>
      <c r="J89" s="39"/>
      <c r="K89" s="39"/>
      <c r="L89" s="39"/>
      <c r="M89" s="39"/>
      <c r="N89" s="39"/>
      <c r="O89" s="39"/>
      <c r="P89" s="39"/>
      <c r="Q89" s="45">
        <f t="shared" si="15"/>
        <v>0</v>
      </c>
      <c r="R89" s="45">
        <f t="shared" si="19"/>
        <v>0</v>
      </c>
      <c r="S89" s="94"/>
      <c r="T89" s="95">
        <f t="shared" si="20"/>
        <v>0</v>
      </c>
    </row>
    <row r="90" spans="1:22" s="32" customFormat="1" x14ac:dyDescent="0.2">
      <c r="A90" s="107"/>
      <c r="B90" s="108"/>
      <c r="C90" s="107"/>
      <c r="D90" s="38" t="s">
        <v>21</v>
      </c>
      <c r="E90" s="39"/>
      <c r="F90" s="39"/>
      <c r="G90" s="39"/>
      <c r="H90" s="39"/>
      <c r="I90" s="39"/>
      <c r="J90" s="39"/>
      <c r="K90" s="39"/>
      <c r="L90" s="39"/>
      <c r="M90" s="39"/>
      <c r="N90" s="39"/>
      <c r="O90" s="39"/>
      <c r="P90" s="39"/>
      <c r="Q90" s="45">
        <f t="shared" si="15"/>
        <v>0</v>
      </c>
      <c r="R90" s="45">
        <f t="shared" si="19"/>
        <v>0</v>
      </c>
      <c r="S90" s="94"/>
      <c r="T90" s="95">
        <f t="shared" si="20"/>
        <v>0</v>
      </c>
    </row>
    <row r="91" spans="1:22" s="35" customFormat="1" x14ac:dyDescent="0.2">
      <c r="A91" s="107"/>
      <c r="B91" s="108"/>
      <c r="C91" s="107"/>
      <c r="D91" s="38" t="s">
        <v>127</v>
      </c>
      <c r="E91" s="39"/>
      <c r="F91" s="39"/>
      <c r="G91" s="39"/>
      <c r="H91" s="39"/>
      <c r="I91" s="39"/>
      <c r="J91" s="39"/>
      <c r="K91" s="39"/>
      <c r="L91" s="39"/>
      <c r="M91" s="39"/>
      <c r="N91" s="39"/>
      <c r="O91" s="39"/>
      <c r="P91" s="39"/>
      <c r="Q91" s="45">
        <f>SUM(E91:P91)</f>
        <v>0</v>
      </c>
      <c r="R91" s="45">
        <f t="shared" si="19"/>
        <v>0</v>
      </c>
      <c r="S91" s="94"/>
      <c r="T91" s="95">
        <f t="shared" si="20"/>
        <v>0</v>
      </c>
    </row>
    <row r="92" spans="1:22" s="35" customFormat="1" x14ac:dyDescent="0.2">
      <c r="A92" s="107"/>
      <c r="B92" s="108"/>
      <c r="C92" s="107"/>
      <c r="D92" s="38" t="s">
        <v>17</v>
      </c>
      <c r="E92" s="39"/>
      <c r="F92" s="39"/>
      <c r="G92" s="39"/>
      <c r="H92" s="39"/>
      <c r="I92" s="39"/>
      <c r="J92" s="39"/>
      <c r="K92" s="39"/>
      <c r="L92" s="39"/>
      <c r="M92" s="39"/>
      <c r="N92" s="39"/>
      <c r="O92" s="39"/>
      <c r="P92" s="39"/>
      <c r="Q92" s="45">
        <f>SUM(E92:P92)</f>
        <v>0</v>
      </c>
      <c r="R92" s="45">
        <f>Q92/COLUMNS(E92:P92)</f>
        <v>0</v>
      </c>
      <c r="S92" s="94"/>
      <c r="T92" s="95">
        <f t="shared" si="20"/>
        <v>0</v>
      </c>
    </row>
    <row r="93" spans="1:22" s="35" customFormat="1" ht="15" customHeight="1" thickBot="1" x14ac:dyDescent="0.25">
      <c r="A93" s="109"/>
      <c r="B93" s="110"/>
      <c r="C93" s="109"/>
      <c r="D93" s="74" t="s">
        <v>6</v>
      </c>
      <c r="E93" s="39"/>
      <c r="F93" s="39"/>
      <c r="G93" s="39"/>
      <c r="H93" s="39"/>
      <c r="I93" s="39"/>
      <c r="J93" s="39"/>
      <c r="K93" s="39"/>
      <c r="L93" s="39"/>
      <c r="M93" s="39"/>
      <c r="N93" s="39"/>
      <c r="O93" s="39"/>
      <c r="P93" s="39"/>
      <c r="Q93" s="45">
        <f t="shared" si="15"/>
        <v>0</v>
      </c>
      <c r="R93" s="45">
        <f>Q93/COLUMNS(E93:P93)</f>
        <v>0</v>
      </c>
      <c r="S93" s="94"/>
      <c r="T93" s="95">
        <f t="shared" si="20"/>
        <v>0</v>
      </c>
      <c r="U93" s="46"/>
      <c r="V93" s="46"/>
    </row>
    <row r="94" spans="1:22" s="35" customFormat="1" ht="15.75" thickTop="1" x14ac:dyDescent="0.2">
      <c r="A94" s="117">
        <f>SUM(A83:A93)</f>
        <v>0</v>
      </c>
      <c r="B94" s="117">
        <f>SUM(B83:B93)</f>
        <v>0</v>
      </c>
      <c r="C94" s="32" t="e">
        <f>B94/A94-1</f>
        <v>#DIV/0!</v>
      </c>
      <c r="D94" s="41" t="str">
        <f>"Total " &amp; Table7[[#Headers],[MONTHLY EXPENSES ]]</f>
        <v xml:space="preserve">Total MONTHLY EXPENSES </v>
      </c>
      <c r="E94" s="42">
        <f>SUBTOTAL(109,Table7[JAN])</f>
        <v>0</v>
      </c>
      <c r="F94" s="42">
        <f>SUBTOTAL(109,Table7[FEB])</f>
        <v>0</v>
      </c>
      <c r="G94" s="42">
        <f>SUBTOTAL(109,Table7[MAR])</f>
        <v>0</v>
      </c>
      <c r="H94" s="42">
        <f>SUBTOTAL(109,Table7[APR])</f>
        <v>0</v>
      </c>
      <c r="I94" s="42">
        <f>SUBTOTAL(109,Table7[MAY])</f>
        <v>0</v>
      </c>
      <c r="J94" s="42">
        <f>SUBTOTAL(109,Table7[JUN])</f>
        <v>0</v>
      </c>
      <c r="K94" s="42">
        <f>SUBTOTAL(109,Table7[JUL])</f>
        <v>0</v>
      </c>
      <c r="L94" s="42">
        <f>SUBTOTAL(109,Table7[AUG])</f>
        <v>0</v>
      </c>
      <c r="M94" s="42">
        <f>SUBTOTAL(109,Table7[SEP])</f>
        <v>0</v>
      </c>
      <c r="N94" s="42">
        <f>SUBTOTAL(109,Table7[OCT])</f>
        <v>0</v>
      </c>
      <c r="O94" s="42">
        <f>SUBTOTAL(109,Table7[NOV])</f>
        <v>0</v>
      </c>
      <c r="P94" s="42">
        <f>SUBTOTAL(109,Table7[DEC])</f>
        <v>0</v>
      </c>
      <c r="Q94" s="40">
        <f>SUBTOTAL(109,Table7[Total])</f>
        <v>0</v>
      </c>
      <c r="R94" s="40">
        <f>Table7[[#Totals],[Total]]/COLUMNS(Table7[[#Totals],[JAN]:[DEC]])</f>
        <v>0</v>
      </c>
      <c r="S94" s="82">
        <f>SUM(S83:S93)</f>
        <v>0</v>
      </c>
      <c r="T94" s="82">
        <f>SUM(T83:T93)</f>
        <v>0</v>
      </c>
    </row>
    <row r="95" spans="1:22" s="35" customFormat="1" x14ac:dyDescent="0.2">
      <c r="D95" s="43"/>
      <c r="E95" s="43"/>
      <c r="F95" s="43"/>
      <c r="G95" s="43"/>
      <c r="H95" s="43"/>
      <c r="I95" s="43"/>
      <c r="J95" s="43"/>
      <c r="K95" s="43"/>
      <c r="L95" s="43"/>
      <c r="M95" s="43"/>
      <c r="N95" s="43"/>
      <c r="O95" s="43"/>
      <c r="P95" s="43"/>
      <c r="Q95" s="44"/>
      <c r="R95" s="44"/>
      <c r="S95" s="87" t="s">
        <v>173</v>
      </c>
      <c r="T95" s="44"/>
    </row>
    <row r="96" spans="1:22" s="35" customFormat="1" ht="30" x14ac:dyDescent="0.2">
      <c r="A96" s="106" t="s">
        <v>178</v>
      </c>
      <c r="B96" s="106" t="s">
        <v>179</v>
      </c>
      <c r="C96" s="76" t="s">
        <v>180</v>
      </c>
      <c r="D96" s="29" t="s">
        <v>156</v>
      </c>
      <c r="E96" s="30" t="s">
        <v>26</v>
      </c>
      <c r="F96" s="30" t="s">
        <v>27</v>
      </c>
      <c r="G96" s="30" t="s">
        <v>28</v>
      </c>
      <c r="H96" s="30" t="s">
        <v>29</v>
      </c>
      <c r="I96" s="30" t="s">
        <v>30</v>
      </c>
      <c r="J96" s="30" t="s">
        <v>31</v>
      </c>
      <c r="K96" s="30" t="s">
        <v>32</v>
      </c>
      <c r="L96" s="30" t="s">
        <v>33</v>
      </c>
      <c r="M96" s="30" t="s">
        <v>34</v>
      </c>
      <c r="N96" s="30" t="s">
        <v>35</v>
      </c>
      <c r="O96" s="30" t="s">
        <v>36</v>
      </c>
      <c r="P96" s="30" t="s">
        <v>37</v>
      </c>
      <c r="Q96" s="31" t="s">
        <v>38</v>
      </c>
      <c r="R96" s="31" t="s">
        <v>42</v>
      </c>
      <c r="S96" s="96" t="s">
        <v>131</v>
      </c>
      <c r="T96" s="97" t="s">
        <v>132</v>
      </c>
    </row>
    <row r="97" spans="1:22" s="35" customFormat="1" x14ac:dyDescent="0.2">
      <c r="A97" s="107"/>
      <c r="B97" s="108"/>
      <c r="C97" s="107"/>
      <c r="D97" s="38" t="s">
        <v>20</v>
      </c>
      <c r="E97" s="39"/>
      <c r="F97" s="39"/>
      <c r="G97" s="39"/>
      <c r="H97" s="39"/>
      <c r="I97" s="39"/>
      <c r="J97" s="39"/>
      <c r="K97" s="39"/>
      <c r="L97" s="39"/>
      <c r="M97" s="39"/>
      <c r="N97" s="39"/>
      <c r="O97" s="39"/>
      <c r="P97" s="39"/>
      <c r="Q97" s="79">
        <f>SUM(E97:P97)</f>
        <v>0</v>
      </c>
      <c r="R97" s="79">
        <f>Q97/COLUMNS(E97:P97)</f>
        <v>0</v>
      </c>
      <c r="S97" s="94"/>
      <c r="T97" s="95">
        <f>S97/12</f>
        <v>0</v>
      </c>
    </row>
    <row r="98" spans="1:22" s="35" customFormat="1" x14ac:dyDescent="0.2">
      <c r="A98" s="107"/>
      <c r="B98" s="108"/>
      <c r="C98" s="107"/>
      <c r="D98" s="38" t="s">
        <v>86</v>
      </c>
      <c r="E98" s="39"/>
      <c r="F98" s="39"/>
      <c r="G98" s="39"/>
      <c r="H98" s="39"/>
      <c r="I98" s="39"/>
      <c r="J98" s="39"/>
      <c r="K98" s="39"/>
      <c r="L98" s="39"/>
      <c r="M98" s="39"/>
      <c r="N98" s="39"/>
      <c r="O98" s="39"/>
      <c r="P98" s="39"/>
      <c r="Q98" s="45">
        <f t="shared" si="15"/>
        <v>0</v>
      </c>
      <c r="R98" s="45">
        <f t="shared" ref="R98:R107" si="21">Q98/COLUMNS(E98:P98)</f>
        <v>0</v>
      </c>
      <c r="S98" s="94"/>
      <c r="T98" s="95">
        <f t="shared" ref="T98:T112" si="22">S98/12</f>
        <v>0</v>
      </c>
    </row>
    <row r="99" spans="1:22" s="35" customFormat="1" x14ac:dyDescent="0.2">
      <c r="A99" s="107"/>
      <c r="B99" s="108"/>
      <c r="C99" s="107"/>
      <c r="D99" s="38" t="s">
        <v>88</v>
      </c>
      <c r="E99" s="39"/>
      <c r="F99" s="39"/>
      <c r="G99" s="39"/>
      <c r="H99" s="39"/>
      <c r="I99" s="39"/>
      <c r="J99" s="39"/>
      <c r="K99" s="39"/>
      <c r="L99" s="39"/>
      <c r="M99" s="39"/>
      <c r="N99" s="39"/>
      <c r="O99" s="39"/>
      <c r="P99" s="39"/>
      <c r="Q99" s="45">
        <f t="shared" ref="Q99" si="23">SUM(E99:P99)</f>
        <v>0</v>
      </c>
      <c r="R99" s="45">
        <f t="shared" ref="R99" si="24">Q99/COLUMNS(E99:P99)</f>
        <v>0</v>
      </c>
      <c r="S99" s="94"/>
      <c r="T99" s="95">
        <f t="shared" si="22"/>
        <v>0</v>
      </c>
    </row>
    <row r="100" spans="1:22" s="35" customFormat="1" x14ac:dyDescent="0.2">
      <c r="A100" s="107"/>
      <c r="B100" s="108"/>
      <c r="C100" s="107"/>
      <c r="D100" s="38" t="s">
        <v>89</v>
      </c>
      <c r="E100" s="39"/>
      <c r="F100" s="39"/>
      <c r="G100" s="39"/>
      <c r="H100" s="39"/>
      <c r="I100" s="39"/>
      <c r="J100" s="39"/>
      <c r="K100" s="39"/>
      <c r="L100" s="39"/>
      <c r="M100" s="39"/>
      <c r="N100" s="39"/>
      <c r="O100" s="39"/>
      <c r="P100" s="39"/>
      <c r="Q100" s="45">
        <f t="shared" ref="Q100" si="25">SUM(E100:P100)</f>
        <v>0</v>
      </c>
      <c r="R100" s="45">
        <f t="shared" ref="R100" si="26">Q100/COLUMNS(E100:P100)</f>
        <v>0</v>
      </c>
      <c r="S100" s="94"/>
      <c r="T100" s="95">
        <f t="shared" si="22"/>
        <v>0</v>
      </c>
    </row>
    <row r="101" spans="1:22" s="35" customFormat="1" x14ac:dyDescent="0.2">
      <c r="A101" s="107"/>
      <c r="B101" s="108"/>
      <c r="C101" s="107"/>
      <c r="D101" s="38" t="s">
        <v>85</v>
      </c>
      <c r="E101" s="39"/>
      <c r="F101" s="39"/>
      <c r="G101" s="39"/>
      <c r="H101" s="39"/>
      <c r="I101" s="39"/>
      <c r="J101" s="39"/>
      <c r="K101" s="39"/>
      <c r="L101" s="39"/>
      <c r="M101" s="39"/>
      <c r="N101" s="39"/>
      <c r="O101" s="39"/>
      <c r="P101" s="39"/>
      <c r="Q101" s="45">
        <f t="shared" si="15"/>
        <v>0</v>
      </c>
      <c r="R101" s="45">
        <f t="shared" si="21"/>
        <v>0</v>
      </c>
      <c r="S101" s="94"/>
      <c r="T101" s="95">
        <f t="shared" si="22"/>
        <v>0</v>
      </c>
    </row>
    <row r="102" spans="1:22" s="35" customFormat="1" ht="16.5" x14ac:dyDescent="0.2">
      <c r="A102" s="107"/>
      <c r="B102" s="108"/>
      <c r="C102" s="107"/>
      <c r="D102" s="38" t="s">
        <v>9</v>
      </c>
      <c r="E102" s="39"/>
      <c r="F102" s="39"/>
      <c r="G102" s="39"/>
      <c r="H102" s="39"/>
      <c r="I102" s="39"/>
      <c r="J102" s="39"/>
      <c r="K102" s="39"/>
      <c r="L102" s="39"/>
      <c r="M102" s="39"/>
      <c r="N102" s="39"/>
      <c r="O102" s="39"/>
      <c r="P102" s="39"/>
      <c r="Q102" s="45">
        <f t="shared" si="15"/>
        <v>0</v>
      </c>
      <c r="R102" s="45">
        <f t="shared" si="21"/>
        <v>0</v>
      </c>
      <c r="S102" s="94"/>
      <c r="T102" s="95">
        <f t="shared" si="22"/>
        <v>0</v>
      </c>
      <c r="U102" s="46"/>
      <c r="V102" s="46"/>
    </row>
    <row r="103" spans="1:22" s="35" customFormat="1" x14ac:dyDescent="0.2">
      <c r="A103" s="107"/>
      <c r="B103" s="108"/>
      <c r="C103" s="107"/>
      <c r="D103" s="38" t="s">
        <v>87</v>
      </c>
      <c r="E103" s="39"/>
      <c r="F103" s="39"/>
      <c r="G103" s="39"/>
      <c r="H103" s="39"/>
      <c r="I103" s="39"/>
      <c r="J103" s="39"/>
      <c r="K103" s="39"/>
      <c r="L103" s="39"/>
      <c r="M103" s="39"/>
      <c r="N103" s="39"/>
      <c r="O103" s="39"/>
      <c r="P103" s="39"/>
      <c r="Q103" s="45">
        <f t="shared" si="15"/>
        <v>0</v>
      </c>
      <c r="R103" s="45">
        <f t="shared" si="21"/>
        <v>0</v>
      </c>
      <c r="S103" s="94"/>
      <c r="T103" s="95">
        <f t="shared" si="22"/>
        <v>0</v>
      </c>
    </row>
    <row r="104" spans="1:22" s="35" customFormat="1" x14ac:dyDescent="0.2">
      <c r="A104" s="107"/>
      <c r="B104" s="108"/>
      <c r="C104" s="107"/>
      <c r="D104" s="38" t="s">
        <v>90</v>
      </c>
      <c r="E104" s="39"/>
      <c r="F104" s="39"/>
      <c r="G104" s="39"/>
      <c r="H104" s="39"/>
      <c r="I104" s="39"/>
      <c r="J104" s="39"/>
      <c r="K104" s="39"/>
      <c r="L104" s="39"/>
      <c r="M104" s="39"/>
      <c r="N104" s="39"/>
      <c r="O104" s="39"/>
      <c r="P104" s="39"/>
      <c r="Q104" s="45">
        <f t="shared" ref="Q104:Q105" si="27">SUM(E104:P104)</f>
        <v>0</v>
      </c>
      <c r="R104" s="45">
        <f t="shared" ref="R104:R105" si="28">Q104/COLUMNS(E104:P104)</f>
        <v>0</v>
      </c>
      <c r="S104" s="94"/>
      <c r="T104" s="95">
        <f t="shared" si="22"/>
        <v>0</v>
      </c>
    </row>
    <row r="105" spans="1:22" s="35" customFormat="1" x14ac:dyDescent="0.2">
      <c r="A105" s="107"/>
      <c r="B105" s="108"/>
      <c r="C105" s="107"/>
      <c r="D105" s="38" t="s">
        <v>91</v>
      </c>
      <c r="E105" s="39"/>
      <c r="F105" s="39"/>
      <c r="G105" s="39"/>
      <c r="H105" s="39"/>
      <c r="I105" s="39"/>
      <c r="J105" s="39"/>
      <c r="K105" s="39"/>
      <c r="L105" s="39"/>
      <c r="M105" s="39"/>
      <c r="N105" s="39"/>
      <c r="O105" s="39"/>
      <c r="P105" s="39"/>
      <c r="Q105" s="45">
        <f t="shared" si="27"/>
        <v>0</v>
      </c>
      <c r="R105" s="45">
        <f t="shared" si="28"/>
        <v>0</v>
      </c>
      <c r="S105" s="94"/>
      <c r="T105" s="95">
        <f t="shared" si="22"/>
        <v>0</v>
      </c>
    </row>
    <row r="106" spans="1:22" s="35" customFormat="1" x14ac:dyDescent="0.2">
      <c r="A106" s="107"/>
      <c r="B106" s="108"/>
      <c r="C106" s="107"/>
      <c r="D106" s="38" t="s">
        <v>92</v>
      </c>
      <c r="E106" s="39"/>
      <c r="F106" s="39"/>
      <c r="G106" s="39"/>
      <c r="H106" s="39"/>
      <c r="I106" s="39"/>
      <c r="J106" s="39"/>
      <c r="K106" s="39"/>
      <c r="L106" s="39"/>
      <c r="M106" s="39"/>
      <c r="N106" s="39"/>
      <c r="O106" s="39"/>
      <c r="P106" s="39"/>
      <c r="Q106" s="45">
        <f>SUM(E106:P106)</f>
        <v>0</v>
      </c>
      <c r="R106" s="45">
        <f>Q106/COLUMNS(E106:P106)</f>
        <v>0</v>
      </c>
      <c r="S106" s="94"/>
      <c r="T106" s="95">
        <f t="shared" si="22"/>
        <v>0</v>
      </c>
    </row>
    <row r="107" spans="1:22" s="35" customFormat="1" x14ac:dyDescent="0.2">
      <c r="A107" s="107"/>
      <c r="B107" s="108"/>
      <c r="C107" s="107"/>
      <c r="D107" s="38" t="s">
        <v>23</v>
      </c>
      <c r="E107" s="39"/>
      <c r="F107" s="39"/>
      <c r="G107" s="39"/>
      <c r="H107" s="39"/>
      <c r="I107" s="39"/>
      <c r="J107" s="39"/>
      <c r="K107" s="39"/>
      <c r="L107" s="39"/>
      <c r="M107" s="39"/>
      <c r="N107" s="39"/>
      <c r="O107" s="39"/>
      <c r="P107" s="39"/>
      <c r="Q107" s="45">
        <f t="shared" si="15"/>
        <v>0</v>
      </c>
      <c r="R107" s="45">
        <f t="shared" si="21"/>
        <v>0</v>
      </c>
      <c r="S107" s="94"/>
      <c r="T107" s="95">
        <f t="shared" si="22"/>
        <v>0</v>
      </c>
    </row>
    <row r="108" spans="1:22" s="35" customFormat="1" x14ac:dyDescent="0.2">
      <c r="A108" s="107"/>
      <c r="B108" s="108"/>
      <c r="C108" s="107"/>
      <c r="D108" s="38" t="s">
        <v>6</v>
      </c>
      <c r="E108" s="39" t="s">
        <v>96</v>
      </c>
      <c r="F108" s="39"/>
      <c r="G108" s="39"/>
      <c r="H108" s="39"/>
      <c r="I108" s="39"/>
      <c r="J108" s="39"/>
      <c r="K108" s="39"/>
      <c r="L108" s="39"/>
      <c r="M108" s="39"/>
      <c r="N108" s="39"/>
      <c r="O108" s="39"/>
      <c r="P108" s="39"/>
      <c r="Q108" s="45">
        <f t="shared" si="15"/>
        <v>0</v>
      </c>
      <c r="R108" s="45">
        <f>Q108/COLUMNS(E108:P108)</f>
        <v>0</v>
      </c>
      <c r="S108" s="94"/>
      <c r="T108" s="95">
        <f t="shared" si="22"/>
        <v>0</v>
      </c>
    </row>
    <row r="109" spans="1:22" s="35" customFormat="1" x14ac:dyDescent="0.2">
      <c r="A109" s="107"/>
      <c r="B109" s="108"/>
      <c r="C109" s="107"/>
      <c r="D109" s="29" t="s">
        <v>10</v>
      </c>
      <c r="E109" s="39"/>
      <c r="F109" s="39"/>
      <c r="G109" s="39"/>
      <c r="H109" s="39"/>
      <c r="I109" s="39"/>
      <c r="J109" s="39"/>
      <c r="K109" s="39"/>
      <c r="L109" s="39"/>
      <c r="M109" s="39"/>
      <c r="N109" s="39"/>
      <c r="O109" s="39"/>
      <c r="P109" s="39"/>
      <c r="Q109" s="45">
        <f t="shared" ref="Q109" si="29">SUM(E109:P109)</f>
        <v>0</v>
      </c>
      <c r="R109" s="45">
        <f>Q109/COLUMNS(E109:P109)</f>
        <v>0</v>
      </c>
      <c r="S109" s="94"/>
      <c r="T109" s="95">
        <f t="shared" si="22"/>
        <v>0</v>
      </c>
    </row>
    <row r="110" spans="1:22" s="35" customFormat="1" x14ac:dyDescent="0.2">
      <c r="A110" s="107"/>
      <c r="B110" s="108"/>
      <c r="C110" s="107"/>
      <c r="D110" s="38" t="s">
        <v>174</v>
      </c>
      <c r="E110" s="39"/>
      <c r="F110" s="39"/>
      <c r="G110" s="39"/>
      <c r="H110" s="39"/>
      <c r="I110" s="39"/>
      <c r="J110" s="39"/>
      <c r="K110" s="39"/>
      <c r="L110" s="39"/>
      <c r="M110" s="39"/>
      <c r="N110" s="39"/>
      <c r="O110" s="39"/>
      <c r="P110" s="39"/>
      <c r="Q110" s="45">
        <f>SUM(E110:P110)</f>
        <v>0</v>
      </c>
      <c r="R110" s="45">
        <f>Q110/COLUMNS(E110:P110)</f>
        <v>0</v>
      </c>
      <c r="S110" s="94"/>
      <c r="T110" s="95">
        <f t="shared" si="22"/>
        <v>0</v>
      </c>
    </row>
    <row r="111" spans="1:22" s="35" customFormat="1" x14ac:dyDescent="0.2">
      <c r="A111" s="107"/>
      <c r="B111" s="108"/>
      <c r="C111" s="107"/>
      <c r="D111" s="38" t="s">
        <v>175</v>
      </c>
      <c r="E111" s="39"/>
      <c r="F111" s="39"/>
      <c r="G111" s="39"/>
      <c r="H111" s="39"/>
      <c r="I111" s="39"/>
      <c r="J111" s="39"/>
      <c r="K111" s="39"/>
      <c r="L111" s="39"/>
      <c r="M111" s="39"/>
      <c r="N111" s="39"/>
      <c r="O111" s="39"/>
      <c r="P111" s="39"/>
      <c r="Q111" s="45">
        <f>SUM(E111:P111)</f>
        <v>0</v>
      </c>
      <c r="R111" s="45">
        <f>Q111/COLUMNS(E111:P111)</f>
        <v>0</v>
      </c>
      <c r="S111" s="94"/>
      <c r="T111" s="95">
        <f t="shared" si="22"/>
        <v>0</v>
      </c>
    </row>
    <row r="112" spans="1:22" s="35" customFormat="1" ht="17.25" thickBot="1" x14ac:dyDescent="0.25">
      <c r="A112" s="109"/>
      <c r="B112" s="110"/>
      <c r="C112" s="109"/>
      <c r="D112" s="38" t="s">
        <v>151</v>
      </c>
      <c r="E112" s="39"/>
      <c r="F112" s="39"/>
      <c r="G112" s="39"/>
      <c r="H112" s="39"/>
      <c r="I112" s="39"/>
      <c r="J112" s="39"/>
      <c r="K112" s="39"/>
      <c r="L112" s="39"/>
      <c r="M112" s="39"/>
      <c r="N112" s="39"/>
      <c r="O112" s="39"/>
      <c r="P112" s="39"/>
      <c r="Q112" s="45">
        <f>SUM(E112:P112)</f>
        <v>0</v>
      </c>
      <c r="R112" s="45">
        <f>Q112/COLUMNS(E112:P112)</f>
        <v>0</v>
      </c>
      <c r="S112" s="94"/>
      <c r="T112" s="95">
        <f t="shared" si="22"/>
        <v>0</v>
      </c>
      <c r="U112" s="46"/>
      <c r="V112" s="46"/>
    </row>
    <row r="113" spans="1:20" s="35" customFormat="1" ht="15.75" thickTop="1" x14ac:dyDescent="0.2">
      <c r="A113" s="117">
        <f>SUM(A97:A112)</f>
        <v>0</v>
      </c>
      <c r="B113" s="117">
        <f>SUM(B97:B112)</f>
        <v>0</v>
      </c>
      <c r="C113" s="32" t="e">
        <f>B113/A113-1</f>
        <v>#DIV/0!</v>
      </c>
      <c r="D113" s="41" t="str">
        <f>"Total " &amp; Table8[[#Headers],[ENTERTAINMENT - MONTLY BREAKDOWN]]</f>
        <v>Total ENTERTAINMENT - MONTLY BREAKDOWN</v>
      </c>
      <c r="E113" s="42">
        <f>SUBTOTAL(109,Table8[JAN])</f>
        <v>0</v>
      </c>
      <c r="F113" s="42">
        <f>SUBTOTAL(109,Table8[FEB])</f>
        <v>0</v>
      </c>
      <c r="G113" s="42">
        <f>SUBTOTAL(109,Table8[MAR])</f>
        <v>0</v>
      </c>
      <c r="H113" s="42">
        <f>SUBTOTAL(109,Table8[APR])</f>
        <v>0</v>
      </c>
      <c r="I113" s="42">
        <f>SUBTOTAL(109,Table8[MAY])</f>
        <v>0</v>
      </c>
      <c r="J113" s="42">
        <f>SUBTOTAL(109,Table8[JUN])</f>
        <v>0</v>
      </c>
      <c r="K113" s="42">
        <f>SUBTOTAL(109,Table8[JUL])</f>
        <v>0</v>
      </c>
      <c r="L113" s="42">
        <f>SUBTOTAL(109,Table8[AUG])</f>
        <v>0</v>
      </c>
      <c r="M113" s="42">
        <f>SUBTOTAL(109,Table8[SEP])</f>
        <v>0</v>
      </c>
      <c r="N113" s="42">
        <f>SUBTOTAL(109,Table8[OCT])</f>
        <v>0</v>
      </c>
      <c r="O113" s="42">
        <f>SUBTOTAL(109,Table8[NOV])</f>
        <v>0</v>
      </c>
      <c r="P113" s="42">
        <f>SUBTOTAL(109,Table8[DEC])</f>
        <v>0</v>
      </c>
      <c r="Q113" s="40">
        <f>SUBTOTAL(109,Table8[Total])</f>
        <v>0</v>
      </c>
      <c r="R113" s="40">
        <f>Table8[[#Totals],[Total]]/COLUMNS(Table8[[#Totals],[JAN]:[DEC]])</f>
        <v>0</v>
      </c>
      <c r="S113" s="82">
        <f>SUM(S97:S112)</f>
        <v>0</v>
      </c>
      <c r="T113" s="82">
        <f>SUM(T97:T112)</f>
        <v>0</v>
      </c>
    </row>
    <row r="114" spans="1:20" x14ac:dyDescent="0.3">
      <c r="D114" s="43"/>
      <c r="E114" s="43"/>
      <c r="F114" s="43"/>
      <c r="G114" s="43"/>
      <c r="H114" s="43"/>
      <c r="I114" s="43"/>
      <c r="J114" s="43"/>
      <c r="K114" s="43"/>
      <c r="L114" s="43"/>
      <c r="M114" s="43"/>
      <c r="N114" s="43"/>
      <c r="O114" s="43"/>
      <c r="P114" s="43"/>
      <c r="Q114" s="44"/>
      <c r="R114" s="44"/>
      <c r="S114" s="87" t="s">
        <v>173</v>
      </c>
      <c r="T114" s="44"/>
    </row>
    <row r="115" spans="1:20" ht="30" x14ac:dyDescent="0.3">
      <c r="A115" s="106" t="s">
        <v>178</v>
      </c>
      <c r="B115" s="106" t="s">
        <v>179</v>
      </c>
      <c r="C115" s="76" t="s">
        <v>180</v>
      </c>
      <c r="D115" s="29" t="s">
        <v>153</v>
      </c>
      <c r="E115" s="30" t="s">
        <v>26</v>
      </c>
      <c r="F115" s="30" t="s">
        <v>27</v>
      </c>
      <c r="G115" s="30" t="s">
        <v>28</v>
      </c>
      <c r="H115" s="30" t="s">
        <v>29</v>
      </c>
      <c r="I115" s="30" t="s">
        <v>30</v>
      </c>
      <c r="J115" s="30" t="s">
        <v>31</v>
      </c>
      <c r="K115" s="30" t="s">
        <v>32</v>
      </c>
      <c r="L115" s="30" t="s">
        <v>33</v>
      </c>
      <c r="M115" s="30" t="s">
        <v>34</v>
      </c>
      <c r="N115" s="30" t="s">
        <v>35</v>
      </c>
      <c r="O115" s="30" t="s">
        <v>36</v>
      </c>
      <c r="P115" s="30" t="s">
        <v>37</v>
      </c>
      <c r="Q115" s="31" t="s">
        <v>38</v>
      </c>
      <c r="R115" s="31" t="s">
        <v>42</v>
      </c>
      <c r="S115" s="96" t="s">
        <v>131</v>
      </c>
      <c r="T115" s="97" t="s">
        <v>132</v>
      </c>
    </row>
    <row r="116" spans="1:20" x14ac:dyDescent="0.3">
      <c r="A116" s="107"/>
      <c r="B116" s="108"/>
      <c r="C116" s="107"/>
      <c r="D116" s="84" t="s">
        <v>158</v>
      </c>
      <c r="E116" s="39"/>
      <c r="F116" s="39"/>
      <c r="G116" s="39"/>
      <c r="H116" s="39"/>
      <c r="I116" s="39"/>
      <c r="J116" s="39"/>
      <c r="K116" s="39"/>
      <c r="L116" s="39"/>
      <c r="M116" s="39"/>
      <c r="N116" s="39"/>
      <c r="O116" s="39"/>
      <c r="P116" s="39"/>
      <c r="Q116" s="79">
        <f t="shared" ref="Q116:Q117" si="30">SUM(E116:P116)</f>
        <v>0</v>
      </c>
      <c r="R116" s="79">
        <f t="shared" ref="R116:R117" si="31">Q116/COLUMNS(E116:P116)</f>
        <v>0</v>
      </c>
      <c r="S116" s="94"/>
      <c r="T116" s="95">
        <f>S116/12</f>
        <v>0</v>
      </c>
    </row>
    <row r="117" spans="1:20" x14ac:dyDescent="0.3">
      <c r="A117" s="107"/>
      <c r="B117" s="108"/>
      <c r="C117" s="107"/>
      <c r="D117" s="84" t="s">
        <v>159</v>
      </c>
      <c r="E117" s="39" t="s">
        <v>96</v>
      </c>
      <c r="F117" s="39"/>
      <c r="G117" s="39"/>
      <c r="H117" s="39"/>
      <c r="I117" s="39"/>
      <c r="J117" s="39"/>
      <c r="K117" s="39"/>
      <c r="L117" s="39"/>
      <c r="M117" s="39"/>
      <c r="N117" s="39"/>
      <c r="O117" s="39"/>
      <c r="P117" s="39"/>
      <c r="Q117" s="79">
        <f t="shared" si="30"/>
        <v>0</v>
      </c>
      <c r="R117" s="79">
        <f t="shared" si="31"/>
        <v>0</v>
      </c>
      <c r="S117" s="94"/>
      <c r="T117" s="95">
        <f t="shared" ref="T117:T133" si="32">S117/12</f>
        <v>0</v>
      </c>
    </row>
    <row r="118" spans="1:20" x14ac:dyDescent="0.3">
      <c r="A118" s="107"/>
      <c r="B118" s="108"/>
      <c r="C118" s="107"/>
      <c r="D118" s="38" t="s">
        <v>149</v>
      </c>
      <c r="E118" s="39"/>
      <c r="F118" s="39"/>
      <c r="G118" s="39"/>
      <c r="H118" s="39"/>
      <c r="I118" s="39"/>
      <c r="J118" s="39"/>
      <c r="K118" s="39"/>
      <c r="L118" s="39"/>
      <c r="M118" s="39"/>
      <c r="N118" s="39"/>
      <c r="O118" s="39"/>
      <c r="P118" s="39"/>
      <c r="Q118" s="45">
        <f t="shared" ref="Q118:Q133" si="33">SUM(E118:P118)</f>
        <v>0</v>
      </c>
      <c r="R118" s="45">
        <f t="shared" ref="R118:R133" si="34">Q118/COLUMNS(E118:P118)</f>
        <v>0</v>
      </c>
      <c r="S118" s="94"/>
      <c r="T118" s="95">
        <f t="shared" si="32"/>
        <v>0</v>
      </c>
    </row>
    <row r="119" spans="1:20" x14ac:dyDescent="0.3">
      <c r="A119" s="107"/>
      <c r="B119" s="108"/>
      <c r="C119" s="107"/>
      <c r="D119" s="38" t="s">
        <v>160</v>
      </c>
      <c r="E119" s="39"/>
      <c r="F119" s="39"/>
      <c r="G119" s="39"/>
      <c r="H119" s="39"/>
      <c r="I119" s="39"/>
      <c r="J119" s="39"/>
      <c r="K119" s="39"/>
      <c r="L119" s="39"/>
      <c r="M119" s="39"/>
      <c r="N119" s="39"/>
      <c r="O119" s="39"/>
      <c r="P119" s="39"/>
      <c r="Q119" s="45">
        <f t="shared" si="33"/>
        <v>0</v>
      </c>
      <c r="R119" s="45">
        <f t="shared" si="34"/>
        <v>0</v>
      </c>
      <c r="S119" s="94"/>
      <c r="T119" s="95">
        <f t="shared" si="32"/>
        <v>0</v>
      </c>
    </row>
    <row r="120" spans="1:20" x14ac:dyDescent="0.3">
      <c r="A120" s="107"/>
      <c r="B120" s="108"/>
      <c r="C120" s="107"/>
      <c r="D120" s="38" t="s">
        <v>161</v>
      </c>
      <c r="E120" s="39" t="s">
        <v>96</v>
      </c>
      <c r="F120" s="39"/>
      <c r="G120" s="39"/>
      <c r="H120" s="39"/>
      <c r="I120" s="39"/>
      <c r="J120" s="39"/>
      <c r="K120" s="39"/>
      <c r="L120" s="39"/>
      <c r="M120" s="39"/>
      <c r="N120" s="39"/>
      <c r="O120" s="39"/>
      <c r="P120" s="39"/>
      <c r="Q120" s="45">
        <f t="shared" si="33"/>
        <v>0</v>
      </c>
      <c r="R120" s="45">
        <f t="shared" si="34"/>
        <v>0</v>
      </c>
      <c r="S120" s="94"/>
      <c r="T120" s="95">
        <f t="shared" si="32"/>
        <v>0</v>
      </c>
    </row>
    <row r="121" spans="1:20" x14ac:dyDescent="0.3">
      <c r="A121" s="107"/>
      <c r="B121" s="108"/>
      <c r="C121" s="107"/>
      <c r="D121" s="38" t="s">
        <v>162</v>
      </c>
      <c r="E121" s="39"/>
      <c r="F121" s="39"/>
      <c r="G121" s="39"/>
      <c r="H121" s="39"/>
      <c r="I121" s="39"/>
      <c r="J121" s="39"/>
      <c r="K121" s="39"/>
      <c r="L121" s="39"/>
      <c r="M121" s="39"/>
      <c r="N121" s="39"/>
      <c r="O121" s="39"/>
      <c r="P121" s="39"/>
      <c r="Q121" s="45">
        <f t="shared" si="33"/>
        <v>0</v>
      </c>
      <c r="R121" s="45">
        <f t="shared" si="34"/>
        <v>0</v>
      </c>
      <c r="S121" s="94"/>
      <c r="T121" s="95">
        <f t="shared" si="32"/>
        <v>0</v>
      </c>
    </row>
    <row r="122" spans="1:20" x14ac:dyDescent="0.3">
      <c r="A122" s="107"/>
      <c r="B122" s="108"/>
      <c r="C122" s="107"/>
      <c r="D122" s="38" t="s">
        <v>163</v>
      </c>
      <c r="E122" s="39"/>
      <c r="F122" s="39"/>
      <c r="G122" s="39"/>
      <c r="H122" s="39"/>
      <c r="I122" s="39"/>
      <c r="J122" s="39"/>
      <c r="K122" s="39"/>
      <c r="L122" s="39"/>
      <c r="M122" s="39"/>
      <c r="N122" s="39"/>
      <c r="O122" s="39"/>
      <c r="P122" s="39"/>
      <c r="Q122" s="45">
        <f t="shared" si="33"/>
        <v>0</v>
      </c>
      <c r="R122" s="45">
        <f t="shared" si="34"/>
        <v>0</v>
      </c>
      <c r="S122" s="94"/>
      <c r="T122" s="95">
        <f t="shared" si="32"/>
        <v>0</v>
      </c>
    </row>
    <row r="123" spans="1:20" x14ac:dyDescent="0.3">
      <c r="A123" s="107"/>
      <c r="B123" s="108"/>
      <c r="C123" s="107"/>
      <c r="D123" s="38" t="s">
        <v>165</v>
      </c>
      <c r="E123" s="39"/>
      <c r="F123" s="39"/>
      <c r="G123" s="39"/>
      <c r="H123" s="39"/>
      <c r="I123" s="39"/>
      <c r="J123" s="39"/>
      <c r="K123" s="39"/>
      <c r="L123" s="39"/>
      <c r="M123" s="39"/>
      <c r="N123" s="39"/>
      <c r="O123" s="39"/>
      <c r="P123" s="39"/>
      <c r="Q123" s="45">
        <f t="shared" si="33"/>
        <v>0</v>
      </c>
      <c r="R123" s="45">
        <f t="shared" si="34"/>
        <v>0</v>
      </c>
      <c r="S123" s="94"/>
      <c r="T123" s="95">
        <f t="shared" si="32"/>
        <v>0</v>
      </c>
    </row>
    <row r="124" spans="1:20" x14ac:dyDescent="0.3">
      <c r="A124" s="107"/>
      <c r="B124" s="108"/>
      <c r="C124" s="107"/>
      <c r="D124" s="38" t="s">
        <v>166</v>
      </c>
      <c r="E124" s="39"/>
      <c r="F124" s="39"/>
      <c r="G124" s="39"/>
      <c r="H124" s="39"/>
      <c r="I124" s="39"/>
      <c r="J124" s="39"/>
      <c r="K124" s="39"/>
      <c r="L124" s="39"/>
      <c r="M124" s="39"/>
      <c r="N124" s="39"/>
      <c r="O124" s="39"/>
      <c r="P124" s="39"/>
      <c r="Q124" s="45">
        <f t="shared" si="33"/>
        <v>0</v>
      </c>
      <c r="R124" s="45">
        <f t="shared" si="34"/>
        <v>0</v>
      </c>
      <c r="S124" s="94"/>
      <c r="T124" s="95">
        <f t="shared" si="32"/>
        <v>0</v>
      </c>
    </row>
    <row r="125" spans="1:20" x14ac:dyDescent="0.3">
      <c r="A125" s="107"/>
      <c r="B125" s="108"/>
      <c r="C125" s="107"/>
      <c r="D125" s="38" t="s">
        <v>167</v>
      </c>
      <c r="E125" s="39"/>
      <c r="F125" s="39"/>
      <c r="G125" s="39"/>
      <c r="H125" s="39"/>
      <c r="I125" s="39"/>
      <c r="J125" s="39"/>
      <c r="K125" s="39"/>
      <c r="L125" s="39"/>
      <c r="M125" s="39"/>
      <c r="N125" s="39"/>
      <c r="O125" s="39"/>
      <c r="P125" s="39"/>
      <c r="Q125" s="45">
        <f t="shared" si="33"/>
        <v>0</v>
      </c>
      <c r="R125" s="45">
        <f t="shared" si="34"/>
        <v>0</v>
      </c>
      <c r="S125" s="94"/>
      <c r="T125" s="95">
        <f t="shared" si="32"/>
        <v>0</v>
      </c>
    </row>
    <row r="126" spans="1:20" x14ac:dyDescent="0.3">
      <c r="A126" s="107"/>
      <c r="B126" s="108"/>
      <c r="C126" s="107"/>
      <c r="D126" s="38" t="s">
        <v>168</v>
      </c>
      <c r="E126" s="39"/>
      <c r="F126" s="39"/>
      <c r="G126" s="39"/>
      <c r="H126" s="39"/>
      <c r="I126" s="39"/>
      <c r="J126" s="39"/>
      <c r="K126" s="39"/>
      <c r="L126" s="39"/>
      <c r="M126" s="39"/>
      <c r="N126" s="39"/>
      <c r="O126" s="39"/>
      <c r="P126" s="39"/>
      <c r="Q126" s="45">
        <f t="shared" si="33"/>
        <v>0</v>
      </c>
      <c r="R126" s="45">
        <f t="shared" si="34"/>
        <v>0</v>
      </c>
      <c r="S126" s="94"/>
      <c r="T126" s="95">
        <f t="shared" si="32"/>
        <v>0</v>
      </c>
    </row>
    <row r="127" spans="1:20" x14ac:dyDescent="0.3">
      <c r="A127" s="107"/>
      <c r="B127" s="108"/>
      <c r="C127" s="107"/>
      <c r="D127" s="38" t="s">
        <v>152</v>
      </c>
      <c r="E127" s="39"/>
      <c r="F127" s="39"/>
      <c r="G127" s="39"/>
      <c r="H127" s="39"/>
      <c r="I127" s="39"/>
      <c r="J127" s="39"/>
      <c r="K127" s="39"/>
      <c r="L127" s="39"/>
      <c r="M127" s="39"/>
      <c r="N127" s="39"/>
      <c r="O127" s="39"/>
      <c r="P127" s="39"/>
      <c r="Q127" s="45">
        <f t="shared" si="33"/>
        <v>0</v>
      </c>
      <c r="R127" s="45">
        <f t="shared" si="34"/>
        <v>0</v>
      </c>
      <c r="S127" s="94"/>
      <c r="T127" s="95">
        <f t="shared" si="32"/>
        <v>0</v>
      </c>
    </row>
    <row r="128" spans="1:20" x14ac:dyDescent="0.3">
      <c r="A128" s="107"/>
      <c r="B128" s="108"/>
      <c r="C128" s="107"/>
      <c r="D128" s="38" t="s">
        <v>164</v>
      </c>
      <c r="E128" s="39"/>
      <c r="F128" s="39"/>
      <c r="G128" s="39"/>
      <c r="H128" s="39"/>
      <c r="I128" s="39"/>
      <c r="J128" s="39"/>
      <c r="K128" s="39"/>
      <c r="L128" s="39"/>
      <c r="M128" s="39"/>
      <c r="N128" s="39"/>
      <c r="O128" s="39"/>
      <c r="P128" s="39"/>
      <c r="Q128" s="45">
        <f t="shared" si="33"/>
        <v>0</v>
      </c>
      <c r="R128" s="45">
        <f t="shared" si="34"/>
        <v>0</v>
      </c>
      <c r="S128" s="94"/>
      <c r="T128" s="95">
        <f t="shared" si="32"/>
        <v>0</v>
      </c>
    </row>
    <row r="129" spans="1:21" x14ac:dyDescent="0.3">
      <c r="A129" s="107"/>
      <c r="B129" s="108"/>
      <c r="C129" s="107"/>
      <c r="D129" s="38" t="s">
        <v>169</v>
      </c>
      <c r="E129" s="39"/>
      <c r="F129" s="39"/>
      <c r="G129" s="39"/>
      <c r="H129" s="39"/>
      <c r="I129" s="39"/>
      <c r="J129" s="39"/>
      <c r="K129" s="39"/>
      <c r="L129" s="39"/>
      <c r="M129" s="39"/>
      <c r="N129" s="39"/>
      <c r="O129" s="39"/>
      <c r="P129" s="39"/>
      <c r="Q129" s="45">
        <f t="shared" si="33"/>
        <v>0</v>
      </c>
      <c r="R129" s="45">
        <f t="shared" si="34"/>
        <v>0</v>
      </c>
      <c r="S129" s="94"/>
      <c r="T129" s="95">
        <f t="shared" si="32"/>
        <v>0</v>
      </c>
    </row>
    <row r="130" spans="1:21" x14ac:dyDescent="0.3">
      <c r="A130" s="107"/>
      <c r="B130" s="108"/>
      <c r="C130" s="107"/>
      <c r="D130" s="38" t="s">
        <v>170</v>
      </c>
      <c r="E130" s="39"/>
      <c r="F130" s="39"/>
      <c r="G130" s="39"/>
      <c r="H130" s="39"/>
      <c r="I130" s="39"/>
      <c r="J130" s="39"/>
      <c r="K130" s="39"/>
      <c r="L130" s="39"/>
      <c r="M130" s="39"/>
      <c r="N130" s="39"/>
      <c r="O130" s="39"/>
      <c r="P130" s="39"/>
      <c r="Q130" s="45">
        <f t="shared" si="33"/>
        <v>0</v>
      </c>
      <c r="R130" s="45">
        <f t="shared" si="34"/>
        <v>0</v>
      </c>
      <c r="S130" s="94"/>
      <c r="T130" s="95">
        <f t="shared" si="32"/>
        <v>0</v>
      </c>
    </row>
    <row r="131" spans="1:21" x14ac:dyDescent="0.3">
      <c r="A131" s="107"/>
      <c r="B131" s="108"/>
      <c r="C131" s="107"/>
      <c r="D131" s="74" t="s">
        <v>171</v>
      </c>
      <c r="E131" s="39"/>
      <c r="F131" s="39"/>
      <c r="G131" s="39"/>
      <c r="H131" s="39"/>
      <c r="I131" s="39"/>
      <c r="J131" s="39"/>
      <c r="K131" s="39"/>
      <c r="L131" s="39"/>
      <c r="M131" s="39"/>
      <c r="N131" s="39"/>
      <c r="O131" s="39"/>
      <c r="P131" s="39"/>
      <c r="Q131" s="45">
        <f t="shared" si="33"/>
        <v>0</v>
      </c>
      <c r="R131" s="45">
        <f t="shared" si="34"/>
        <v>0</v>
      </c>
      <c r="S131" s="94"/>
      <c r="T131" s="95">
        <f t="shared" si="32"/>
        <v>0</v>
      </c>
    </row>
    <row r="132" spans="1:21" x14ac:dyDescent="0.3">
      <c r="A132" s="107"/>
      <c r="B132" s="108"/>
      <c r="C132" s="107"/>
      <c r="D132" s="38" t="s">
        <v>172</v>
      </c>
      <c r="E132" s="39"/>
      <c r="F132" s="39"/>
      <c r="G132" s="39"/>
      <c r="H132" s="39"/>
      <c r="I132" s="39"/>
      <c r="J132" s="39"/>
      <c r="K132" s="39"/>
      <c r="L132" s="39"/>
      <c r="M132" s="39"/>
      <c r="N132" s="39"/>
      <c r="O132" s="39"/>
      <c r="P132" s="39"/>
      <c r="Q132" s="45">
        <f t="shared" si="33"/>
        <v>0</v>
      </c>
      <c r="R132" s="45">
        <f t="shared" si="34"/>
        <v>0</v>
      </c>
      <c r="S132" s="94"/>
      <c r="T132" s="95">
        <f t="shared" si="32"/>
        <v>0</v>
      </c>
    </row>
    <row r="133" spans="1:21" ht="15.75" thickBot="1" x14ac:dyDescent="0.35">
      <c r="A133" s="109"/>
      <c r="B133" s="110"/>
      <c r="C133" s="109"/>
      <c r="D133" s="38" t="s">
        <v>6</v>
      </c>
      <c r="E133" s="39"/>
      <c r="F133" s="39"/>
      <c r="G133" s="39"/>
      <c r="H133" s="39"/>
      <c r="I133" s="39"/>
      <c r="J133" s="39"/>
      <c r="K133" s="39"/>
      <c r="L133" s="39"/>
      <c r="M133" s="39"/>
      <c r="N133" s="39"/>
      <c r="O133" s="39"/>
      <c r="P133" s="39"/>
      <c r="Q133" s="45">
        <f t="shared" si="33"/>
        <v>0</v>
      </c>
      <c r="R133" s="45">
        <f t="shared" si="34"/>
        <v>0</v>
      </c>
      <c r="S133" s="94"/>
      <c r="T133" s="95">
        <f t="shared" si="32"/>
        <v>0</v>
      </c>
    </row>
    <row r="134" spans="1:21" ht="15.75" thickTop="1" x14ac:dyDescent="0.3">
      <c r="A134" s="117">
        <f>SUM(A116:A133)</f>
        <v>0</v>
      </c>
      <c r="B134" s="117">
        <f>SUM(B116:B133)</f>
        <v>0</v>
      </c>
      <c r="C134" s="32" t="e">
        <f>B134/A134-1</f>
        <v>#DIV/0!</v>
      </c>
      <c r="D134" s="41" t="str">
        <f>"Total " &amp;Table12[[#Headers],[LUMP SUM AND ANNUAL EXPENSES ]]</f>
        <v xml:space="preserve">Total LUMP SUM AND ANNUAL EXPENSES </v>
      </c>
      <c r="E134" s="42">
        <f>SUBTOTAL(109,Table12[JAN])</f>
        <v>0</v>
      </c>
      <c r="F134" s="42">
        <f>SUBTOTAL(109,Table12[FEB])</f>
        <v>0</v>
      </c>
      <c r="G134" s="42">
        <f>SUBTOTAL(109,Table12[MAR])</f>
        <v>0</v>
      </c>
      <c r="H134" s="42">
        <f>SUBTOTAL(109,Table12[APR])</f>
        <v>0</v>
      </c>
      <c r="I134" s="42">
        <f>SUBTOTAL(109,Table12[MAY])</f>
        <v>0</v>
      </c>
      <c r="J134" s="42">
        <f>SUBTOTAL(109,Table12[JUN])</f>
        <v>0</v>
      </c>
      <c r="K134" s="42">
        <f>SUBTOTAL(109,Table12[JUL])</f>
        <v>0</v>
      </c>
      <c r="L134" s="42">
        <f>SUBTOTAL(109,Table12[AUG])</f>
        <v>0</v>
      </c>
      <c r="M134" s="42">
        <f>SUBTOTAL(109,Table12[SEP])</f>
        <v>0</v>
      </c>
      <c r="N134" s="42">
        <f>SUBTOTAL(109,Table12[OCT])</f>
        <v>0</v>
      </c>
      <c r="O134" s="42">
        <f>SUBTOTAL(109,Table12[NOV])</f>
        <v>0</v>
      </c>
      <c r="P134" s="42">
        <f>SUBTOTAL(109,Table12[DEC])</f>
        <v>0</v>
      </c>
      <c r="Q134" s="40">
        <f>SUBTOTAL(109,Table12[Total])</f>
        <v>0</v>
      </c>
      <c r="R134" s="40">
        <f>Table12[[#Totals],[Total]]/COLUMNS(Table12[[#Totals],[JAN]:[DEC]])</f>
        <v>0</v>
      </c>
      <c r="S134" s="82">
        <f>SUM(S116:S133)</f>
        <v>0</v>
      </c>
      <c r="T134" s="82">
        <f>SUM(T116:T133)</f>
        <v>0</v>
      </c>
    </row>
    <row r="135" spans="1:21" x14ac:dyDescent="0.3">
      <c r="D135" s="41"/>
      <c r="E135" s="42"/>
      <c r="F135" s="42"/>
      <c r="G135" s="42"/>
      <c r="H135" s="42"/>
      <c r="I135" s="42"/>
      <c r="J135" s="42"/>
      <c r="K135" s="42"/>
      <c r="L135" s="42"/>
      <c r="M135" s="42"/>
      <c r="N135" s="42"/>
      <c r="O135" s="42"/>
      <c r="P135" s="42"/>
      <c r="Q135" s="42"/>
      <c r="R135" s="42"/>
      <c r="S135" s="87" t="s">
        <v>173</v>
      </c>
      <c r="T135" s="44"/>
      <c r="U135" s="42"/>
    </row>
    <row r="136" spans="1:21" ht="30" x14ac:dyDescent="0.3">
      <c r="A136" s="106" t="s">
        <v>178</v>
      </c>
      <c r="B136" s="106" t="s">
        <v>179</v>
      </c>
      <c r="C136" s="76" t="s">
        <v>180</v>
      </c>
      <c r="D136" s="29" t="s">
        <v>155</v>
      </c>
      <c r="E136" s="30" t="s">
        <v>26</v>
      </c>
      <c r="F136" s="30" t="s">
        <v>27</v>
      </c>
      <c r="G136" s="30" t="s">
        <v>28</v>
      </c>
      <c r="H136" s="30" t="s">
        <v>29</v>
      </c>
      <c r="I136" s="30" t="s">
        <v>30</v>
      </c>
      <c r="J136" s="30" t="s">
        <v>31</v>
      </c>
      <c r="K136" s="30" t="s">
        <v>32</v>
      </c>
      <c r="L136" s="30" t="s">
        <v>33</v>
      </c>
      <c r="M136" s="30" t="s">
        <v>34</v>
      </c>
      <c r="N136" s="30" t="s">
        <v>35</v>
      </c>
      <c r="O136" s="30" t="s">
        <v>36</v>
      </c>
      <c r="P136" s="30" t="s">
        <v>37</v>
      </c>
      <c r="Q136" s="31" t="s">
        <v>38</v>
      </c>
      <c r="R136" s="31" t="s">
        <v>42</v>
      </c>
      <c r="S136" s="96" t="s">
        <v>131</v>
      </c>
      <c r="T136" s="97" t="s">
        <v>132</v>
      </c>
    </row>
    <row r="137" spans="1:21" x14ac:dyDescent="0.3">
      <c r="A137" s="107"/>
      <c r="B137" s="108"/>
      <c r="C137" s="107"/>
      <c r="D137" s="38" t="s">
        <v>93</v>
      </c>
      <c r="E137" s="39"/>
      <c r="F137" s="39"/>
      <c r="G137" s="39"/>
      <c r="H137" s="39"/>
      <c r="I137" s="39"/>
      <c r="J137" s="39"/>
      <c r="K137" s="39"/>
      <c r="L137" s="39"/>
      <c r="M137" s="39"/>
      <c r="N137" s="39"/>
      <c r="O137" s="39"/>
      <c r="P137" s="39"/>
      <c r="Q137" s="45">
        <f t="shared" ref="Q137:Q142" si="35">SUM(E137:P137)</f>
        <v>0</v>
      </c>
      <c r="R137" s="45">
        <f t="shared" ref="R137:R141" si="36">Q137/COLUMNS(E137:P137)</f>
        <v>0</v>
      </c>
      <c r="S137" s="94"/>
      <c r="T137" s="95">
        <f>S137/12</f>
        <v>0</v>
      </c>
    </row>
    <row r="138" spans="1:21" x14ac:dyDescent="0.3">
      <c r="A138" s="107"/>
      <c r="B138" s="108"/>
      <c r="C138" s="107"/>
      <c r="D138" s="38" t="s">
        <v>94</v>
      </c>
      <c r="E138" s="39"/>
      <c r="F138" s="39"/>
      <c r="G138" s="39"/>
      <c r="H138" s="39"/>
      <c r="I138" s="39"/>
      <c r="J138" s="39"/>
      <c r="K138" s="39"/>
      <c r="L138" s="39"/>
      <c r="M138" s="39"/>
      <c r="N138" s="39"/>
      <c r="O138" s="39"/>
      <c r="P138" s="39"/>
      <c r="Q138" s="45">
        <f t="shared" si="35"/>
        <v>0</v>
      </c>
      <c r="R138" s="45">
        <f t="shared" si="36"/>
        <v>0</v>
      </c>
      <c r="S138" s="94"/>
      <c r="T138" s="95">
        <f t="shared" ref="T138:T142" si="37">S138/12</f>
        <v>0</v>
      </c>
    </row>
    <row r="139" spans="1:21" x14ac:dyDescent="0.3">
      <c r="A139" s="107"/>
      <c r="B139" s="108"/>
      <c r="C139" s="107"/>
      <c r="D139" s="38" t="s">
        <v>40</v>
      </c>
      <c r="E139" s="39" t="s">
        <v>96</v>
      </c>
      <c r="F139" s="39" t="s">
        <v>96</v>
      </c>
      <c r="G139" s="39" t="s">
        <v>96</v>
      </c>
      <c r="H139" s="39" t="s">
        <v>96</v>
      </c>
      <c r="I139" s="39" t="s">
        <v>96</v>
      </c>
      <c r="J139" s="39"/>
      <c r="K139" s="39"/>
      <c r="L139" s="39"/>
      <c r="M139" s="39"/>
      <c r="N139" s="39"/>
      <c r="O139" s="39"/>
      <c r="P139" s="39"/>
      <c r="Q139" s="45">
        <f t="shared" si="35"/>
        <v>0</v>
      </c>
      <c r="R139" s="45">
        <f t="shared" si="36"/>
        <v>0</v>
      </c>
      <c r="S139" s="94"/>
      <c r="T139" s="95">
        <f t="shared" si="37"/>
        <v>0</v>
      </c>
    </row>
    <row r="140" spans="1:21" x14ac:dyDescent="0.3">
      <c r="A140" s="107"/>
      <c r="B140" s="108"/>
      <c r="C140" s="107"/>
      <c r="D140" s="38" t="s">
        <v>14</v>
      </c>
      <c r="E140" s="39"/>
      <c r="F140" s="39"/>
      <c r="G140" s="39"/>
      <c r="H140" s="39"/>
      <c r="I140" s="39"/>
      <c r="J140" s="39"/>
      <c r="K140" s="39"/>
      <c r="L140" s="39"/>
      <c r="M140" s="39"/>
      <c r="N140" s="39"/>
      <c r="O140" s="39"/>
      <c r="P140" s="39"/>
      <c r="Q140" s="45">
        <f t="shared" si="35"/>
        <v>0</v>
      </c>
      <c r="R140" s="45">
        <f t="shared" si="36"/>
        <v>0</v>
      </c>
      <c r="S140" s="94"/>
      <c r="T140" s="95">
        <f t="shared" si="37"/>
        <v>0</v>
      </c>
    </row>
    <row r="141" spans="1:21" x14ac:dyDescent="0.3">
      <c r="A141" s="107"/>
      <c r="B141" s="108"/>
      <c r="C141" s="107"/>
      <c r="D141" s="38" t="s">
        <v>15</v>
      </c>
      <c r="E141" s="39"/>
      <c r="F141" s="39"/>
      <c r="G141" s="39"/>
      <c r="H141" s="39"/>
      <c r="I141" s="39"/>
      <c r="J141" s="39"/>
      <c r="K141" s="39"/>
      <c r="L141" s="39"/>
      <c r="M141" s="39"/>
      <c r="N141" s="39"/>
      <c r="O141" s="39"/>
      <c r="P141" s="39"/>
      <c r="Q141" s="45">
        <f t="shared" si="35"/>
        <v>0</v>
      </c>
      <c r="R141" s="45">
        <f t="shared" si="36"/>
        <v>0</v>
      </c>
      <c r="S141" s="94"/>
      <c r="T141" s="95">
        <f t="shared" si="37"/>
        <v>0</v>
      </c>
    </row>
    <row r="142" spans="1:21" ht="15.75" thickBot="1" x14ac:dyDescent="0.35">
      <c r="A142" s="109"/>
      <c r="B142" s="110"/>
      <c r="C142" s="109"/>
      <c r="D142" s="38" t="s">
        <v>6</v>
      </c>
      <c r="E142" s="39"/>
      <c r="F142" s="39"/>
      <c r="G142" s="39"/>
      <c r="H142" s="39"/>
      <c r="I142" s="39"/>
      <c r="J142" s="39"/>
      <c r="K142" s="39"/>
      <c r="L142" s="39"/>
      <c r="M142" s="39"/>
      <c r="N142" s="39"/>
      <c r="O142" s="39"/>
      <c r="P142" s="39"/>
      <c r="Q142" s="45">
        <f t="shared" si="35"/>
        <v>0</v>
      </c>
      <c r="R142" s="45">
        <f>Q142/COLUMNS(E142:P142)</f>
        <v>0</v>
      </c>
      <c r="S142" s="94"/>
      <c r="T142" s="95">
        <f t="shared" si="37"/>
        <v>0</v>
      </c>
    </row>
    <row r="143" spans="1:21" ht="15.75" thickTop="1" x14ac:dyDescent="0.3">
      <c r="A143" s="117">
        <f>SUM(A125:A142)</f>
        <v>0</v>
      </c>
      <c r="B143" s="117">
        <f>SUM(B125:B142)</f>
        <v>0</v>
      </c>
      <c r="C143" s="32" t="e">
        <f>B143/A143-1</f>
        <v>#DIV/0!</v>
      </c>
      <c r="D143" s="41" t="str">
        <f>"Total " &amp; Table10[[#Headers],[OBLIGATIONS- ANNUAL EXPENSES]]</f>
        <v>Total OBLIGATIONS- ANNUAL EXPENSES</v>
      </c>
      <c r="E143" s="42">
        <f>SUBTOTAL(109,Table10[JAN])</f>
        <v>0</v>
      </c>
      <c r="F143" s="42">
        <f>SUBTOTAL(109,Table10[FEB])</f>
        <v>0</v>
      </c>
      <c r="G143" s="42">
        <f>SUBTOTAL(109,Table10[MAR])</f>
        <v>0</v>
      </c>
      <c r="H143" s="42">
        <f>SUBTOTAL(109,Table10[APR])</f>
        <v>0</v>
      </c>
      <c r="I143" s="42">
        <f>SUBTOTAL(109,Table10[MAY])</f>
        <v>0</v>
      </c>
      <c r="J143" s="42">
        <f>SUBTOTAL(109,Table10[JUN])</f>
        <v>0</v>
      </c>
      <c r="K143" s="42">
        <f>SUBTOTAL(109,Table10[JUL])</f>
        <v>0</v>
      </c>
      <c r="L143" s="42">
        <f>SUBTOTAL(109,Table10[AUG])</f>
        <v>0</v>
      </c>
      <c r="M143" s="42">
        <f>SUBTOTAL(109,Table10[SEP])</f>
        <v>0</v>
      </c>
      <c r="N143" s="42">
        <f>SUBTOTAL(109,Table10[OCT])</f>
        <v>0</v>
      </c>
      <c r="O143" s="42">
        <f>SUBTOTAL(109,Table10[NOV])</f>
        <v>0</v>
      </c>
      <c r="P143" s="42">
        <f>SUBTOTAL(109,Table10[DEC])</f>
        <v>0</v>
      </c>
      <c r="Q143" s="40">
        <f>SUBTOTAL(109,Table10[Total])</f>
        <v>0</v>
      </c>
      <c r="R143" s="40">
        <f>Table10[[#Totals],[Total]]/COLUMNS(Table10[[#Totals],[JAN]:[DEC]])</f>
        <v>0</v>
      </c>
      <c r="S143" s="82">
        <f>SUM(S137:S142)</f>
        <v>0</v>
      </c>
      <c r="T143" s="82">
        <f>SUM(T137:T142)</f>
        <v>0</v>
      </c>
    </row>
    <row r="144" spans="1:21" x14ac:dyDescent="0.3">
      <c r="A144" s="117"/>
      <c r="B144" s="117"/>
      <c r="C144" s="32"/>
      <c r="D144" s="41"/>
      <c r="E144" s="42"/>
      <c r="F144" s="42"/>
      <c r="G144" s="42"/>
      <c r="H144" s="42"/>
      <c r="I144" s="42"/>
      <c r="J144" s="42"/>
      <c r="K144" s="42"/>
      <c r="L144" s="42"/>
      <c r="M144" s="42"/>
      <c r="N144" s="42"/>
      <c r="O144" s="42"/>
      <c r="P144" s="42"/>
      <c r="Q144" s="41"/>
      <c r="R144" s="41"/>
      <c r="S144" s="41"/>
      <c r="T144" s="41"/>
      <c r="U144" s="41"/>
    </row>
    <row r="147" spans="2:4" x14ac:dyDescent="0.3">
      <c r="B147" s="117"/>
      <c r="C147" s="117"/>
      <c r="D147" s="32"/>
    </row>
  </sheetData>
  <mergeCells count="1">
    <mergeCell ref="D3:O3"/>
  </mergeCells>
  <phoneticPr fontId="0" type="noConversion"/>
  <hyperlinks>
    <hyperlink ref="D2" r:id="rId1" xr:uid="{00000000-0004-0000-0000-000000000000}"/>
    <hyperlink ref="R3" r:id="rId2" xr:uid="{98DB6AE8-B481-44A0-A485-E4428D0CD5EF}"/>
  </hyperlinks>
  <printOptions horizontalCentered="1"/>
  <pageMargins left="0.4" right="0.4" top="0.35" bottom="0.35" header="0.5" footer="0.25"/>
  <pageSetup scale="69" fitToHeight="0" orientation="portrait" r:id="rId3"/>
  <headerFooter alignWithMargins="0"/>
  <drawing r:id="rId4"/>
  <legacyDrawing r:id="rId5"/>
  <tableParts count="9">
    <tablePart r:id="rId6"/>
    <tablePart r:id="rId7"/>
    <tablePart r:id="rId8"/>
    <tablePart r:id="rId9"/>
    <tablePart r:id="rId10"/>
    <tablePart r:id="rId11"/>
    <tablePart r:id="rId12"/>
    <tablePart r:id="rId13"/>
    <tablePart r:id="rId1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50"/>
  <sheetViews>
    <sheetView showGridLines="0" topLeftCell="A31" workbookViewId="0">
      <selection activeCell="A43" sqref="A43"/>
    </sheetView>
  </sheetViews>
  <sheetFormatPr defaultRowHeight="15" x14ac:dyDescent="0.2"/>
  <cols>
    <col min="1" max="1" width="9" style="21" customWidth="1"/>
    <col min="2" max="2" width="61.875" style="22" customWidth="1"/>
    <col min="3" max="3" width="16.875" style="23" customWidth="1"/>
    <col min="4" max="16384" width="9" style="23"/>
  </cols>
  <sheetData>
    <row r="1" spans="1:3" s="13" customFormat="1" ht="32.1" customHeight="1" x14ac:dyDescent="0.2">
      <c r="A1" s="53" t="s">
        <v>62</v>
      </c>
      <c r="B1" s="53"/>
      <c r="C1" s="53"/>
    </row>
    <row r="2" spans="1:3" s="15" customFormat="1" ht="14.25" x14ac:dyDescent="0.2">
      <c r="A2" s="12" t="s">
        <v>73</v>
      </c>
      <c r="B2" s="14"/>
      <c r="C2" s="69" t="s">
        <v>79</v>
      </c>
    </row>
    <row r="4" spans="1:3" s="18" customFormat="1" ht="57" x14ac:dyDescent="0.2">
      <c r="A4" s="16" t="s">
        <v>43</v>
      </c>
      <c r="B4" s="17" t="s">
        <v>53</v>
      </c>
    </row>
    <row r="5" spans="1:3" s="18" customFormat="1" x14ac:dyDescent="0.2">
      <c r="A5" s="19"/>
      <c r="B5" s="20"/>
    </row>
    <row r="6" spans="1:3" s="18" customFormat="1" ht="15.75" x14ac:dyDescent="0.2">
      <c r="A6" s="70" t="s">
        <v>44</v>
      </c>
      <c r="B6" s="70" t="s">
        <v>45</v>
      </c>
    </row>
    <row r="7" spans="1:3" s="18" customFormat="1" x14ac:dyDescent="0.2">
      <c r="A7" s="19"/>
      <c r="B7" s="20"/>
    </row>
    <row r="8" spans="1:3" s="18" customFormat="1" ht="42.75" x14ac:dyDescent="0.2">
      <c r="A8" s="19"/>
      <c r="B8" s="17" t="s">
        <v>71</v>
      </c>
    </row>
    <row r="9" spans="1:3" s="18" customFormat="1" x14ac:dyDescent="0.2">
      <c r="A9" s="19"/>
      <c r="B9" s="20"/>
    </row>
    <row r="10" spans="1:3" s="18" customFormat="1" ht="42.75" x14ac:dyDescent="0.2">
      <c r="A10" s="19"/>
      <c r="B10" s="17" t="s">
        <v>72</v>
      </c>
    </row>
    <row r="11" spans="1:3" s="18" customFormat="1" x14ac:dyDescent="0.2">
      <c r="A11" s="19"/>
      <c r="B11" s="20"/>
    </row>
    <row r="12" spans="1:3" s="18" customFormat="1" ht="15.75" x14ac:dyDescent="0.2">
      <c r="A12" s="70" t="s">
        <v>46</v>
      </c>
      <c r="B12" s="70" t="s">
        <v>47</v>
      </c>
    </row>
    <row r="13" spans="1:3" s="18" customFormat="1" x14ac:dyDescent="0.2">
      <c r="A13" s="19"/>
      <c r="B13" s="20"/>
    </row>
    <row r="14" spans="1:3" s="18" customFormat="1" ht="28.5" x14ac:dyDescent="0.2">
      <c r="A14" s="19"/>
      <c r="B14" s="17" t="s">
        <v>61</v>
      </c>
    </row>
    <row r="15" spans="1:3" s="18" customFormat="1" x14ac:dyDescent="0.2">
      <c r="A15" s="19"/>
      <c r="B15" s="20"/>
    </row>
    <row r="16" spans="1:3" s="18" customFormat="1" ht="42.75" x14ac:dyDescent="0.2">
      <c r="A16" s="19"/>
      <c r="B16" s="17" t="s">
        <v>70</v>
      </c>
    </row>
    <row r="17" spans="1:2" s="18" customFormat="1" x14ac:dyDescent="0.2">
      <c r="A17" s="19"/>
      <c r="B17" s="20"/>
    </row>
    <row r="18" spans="1:2" s="18" customFormat="1" ht="15.75" x14ac:dyDescent="0.2">
      <c r="A18" s="70" t="s">
        <v>48</v>
      </c>
      <c r="B18" s="70" t="s">
        <v>49</v>
      </c>
    </row>
    <row r="19" spans="1:2" s="18" customFormat="1" x14ac:dyDescent="0.2">
      <c r="A19" s="19"/>
      <c r="B19" s="20"/>
    </row>
    <row r="20" spans="1:2" s="18" customFormat="1" ht="42.75" x14ac:dyDescent="0.2">
      <c r="A20" s="19"/>
      <c r="B20" s="17" t="s">
        <v>69</v>
      </c>
    </row>
    <row r="21" spans="1:2" s="18" customFormat="1" x14ac:dyDescent="0.2">
      <c r="A21" s="19"/>
      <c r="B21" s="20"/>
    </row>
    <row r="22" spans="1:2" s="18" customFormat="1" ht="15.75" x14ac:dyDescent="0.2">
      <c r="A22" s="16" t="s">
        <v>54</v>
      </c>
      <c r="B22" s="20"/>
    </row>
    <row r="23" spans="1:2" s="18" customFormat="1" ht="28.5" x14ac:dyDescent="0.2">
      <c r="A23" s="19"/>
      <c r="B23" s="17" t="s">
        <v>50</v>
      </c>
    </row>
    <row r="24" spans="1:2" s="18" customFormat="1" x14ac:dyDescent="0.2">
      <c r="A24" s="19"/>
      <c r="B24" s="20"/>
    </row>
    <row r="25" spans="1:2" s="18" customFormat="1" ht="15.75" x14ac:dyDescent="0.2">
      <c r="A25" s="16" t="s">
        <v>55</v>
      </c>
      <c r="B25" s="20"/>
    </row>
    <row r="26" spans="1:2" s="18" customFormat="1" ht="42.75" x14ac:dyDescent="0.2">
      <c r="A26" s="19"/>
      <c r="B26" s="17" t="s">
        <v>51</v>
      </c>
    </row>
    <row r="27" spans="1:2" s="18" customFormat="1" x14ac:dyDescent="0.2">
      <c r="A27" s="19"/>
      <c r="B27" s="20"/>
    </row>
    <row r="28" spans="1:2" s="18" customFormat="1" ht="15.75" x14ac:dyDescent="0.2">
      <c r="A28" s="16" t="s">
        <v>56</v>
      </c>
      <c r="B28" s="20"/>
    </row>
    <row r="29" spans="1:2" s="18" customFormat="1" ht="42.75" x14ac:dyDescent="0.2">
      <c r="A29" s="19"/>
      <c r="B29" s="17" t="s">
        <v>57</v>
      </c>
    </row>
    <row r="30" spans="1:2" s="18" customFormat="1" x14ac:dyDescent="0.2">
      <c r="A30" s="19"/>
      <c r="B30" s="20"/>
    </row>
    <row r="31" spans="1:2" s="18" customFormat="1" x14ac:dyDescent="0.2">
      <c r="A31" s="19"/>
      <c r="B31" s="20"/>
    </row>
    <row r="32" spans="1:2" s="18" customFormat="1" ht="15.75" x14ac:dyDescent="0.2">
      <c r="A32" s="70" t="s">
        <v>52</v>
      </c>
      <c r="B32" s="70" t="s">
        <v>58</v>
      </c>
    </row>
    <row r="33" spans="1:2" s="18" customFormat="1" x14ac:dyDescent="0.2">
      <c r="A33" s="19"/>
      <c r="B33" s="20"/>
    </row>
    <row r="34" spans="1:2" s="18" customFormat="1" ht="28.5" x14ac:dyDescent="0.2">
      <c r="A34" s="19"/>
      <c r="B34" s="17" t="s">
        <v>59</v>
      </c>
    </row>
    <row r="35" spans="1:2" s="18" customFormat="1" x14ac:dyDescent="0.2">
      <c r="A35" s="19"/>
      <c r="B35" s="20"/>
    </row>
    <row r="36" spans="1:2" s="18" customFormat="1" ht="42.75" x14ac:dyDescent="0.2">
      <c r="A36" s="19"/>
      <c r="B36" s="17" t="s">
        <v>60</v>
      </c>
    </row>
    <row r="37" spans="1:2" s="18" customFormat="1" x14ac:dyDescent="0.2">
      <c r="A37" s="19"/>
      <c r="B37" s="20"/>
    </row>
    <row r="38" spans="1:2" s="18" customFormat="1" x14ac:dyDescent="0.25">
      <c r="A38" s="49" t="s">
        <v>68</v>
      </c>
      <c r="B38" s="47"/>
    </row>
    <row r="39" spans="1:2" s="18" customFormat="1" ht="42.75" x14ac:dyDescent="0.2">
      <c r="A39" s="14"/>
      <c r="B39" s="48" t="s">
        <v>67</v>
      </c>
    </row>
    <row r="40" spans="1:2" s="18" customFormat="1" ht="14.25" x14ac:dyDescent="0.2">
      <c r="A40" s="14"/>
      <c r="B40" s="47"/>
    </row>
    <row r="41" spans="1:2" ht="14.25" x14ac:dyDescent="0.2">
      <c r="A41" s="14"/>
      <c r="B41" s="48"/>
    </row>
    <row r="42" spans="1:2" ht="15.75" x14ac:dyDescent="0.2">
      <c r="A42" s="70" t="s">
        <v>81</v>
      </c>
      <c r="B42" s="70"/>
    </row>
    <row r="43" spans="1:2" ht="14.25" x14ac:dyDescent="0.2">
      <c r="A43" s="14"/>
      <c r="B43" s="14"/>
    </row>
    <row r="44" spans="1:2" ht="14.25" x14ac:dyDescent="0.2">
      <c r="A44" s="14"/>
      <c r="B44" s="71" t="s">
        <v>84</v>
      </c>
    </row>
    <row r="45" spans="1:2" ht="14.25" x14ac:dyDescent="0.2">
      <c r="A45" s="14"/>
      <c r="B45" s="14"/>
    </row>
    <row r="46" spans="1:2" x14ac:dyDescent="0.2">
      <c r="B46" s="71" t="s">
        <v>80</v>
      </c>
    </row>
    <row r="47" spans="1:2" x14ac:dyDescent="0.2">
      <c r="B47" s="14"/>
    </row>
    <row r="48" spans="1:2" x14ac:dyDescent="0.2">
      <c r="B48" s="71" t="s">
        <v>82</v>
      </c>
    </row>
    <row r="49" spans="2:2" x14ac:dyDescent="0.2">
      <c r="B49" s="14"/>
    </row>
    <row r="50" spans="2:2" x14ac:dyDescent="0.2">
      <c r="B50" s="71" t="s">
        <v>83</v>
      </c>
    </row>
  </sheetData>
  <phoneticPr fontId="20" type="noConversion"/>
  <hyperlinks>
    <hyperlink ref="A2" r:id="rId1" xr:uid="{00000000-0004-0000-0100-000000000000}"/>
    <hyperlink ref="B48" r:id="rId2" display="https://www.vertex42.com/ExcelArticles/how-to-make-a-budget.html" xr:uid="{00000000-0004-0000-0100-000003000000}"/>
    <hyperlink ref="B46" r:id="rId3" display="https://www.vertex42.com/ExcelTemplates/money-management-template.html" xr:uid="{00000000-0004-0000-0100-000004000000}"/>
    <hyperlink ref="B50" r:id="rId4" xr:uid="{968DC12A-C572-46AA-BFCB-BA2D7E930C8F}"/>
    <hyperlink ref="B44" r:id="rId5" xr:uid="{7D1B3C3F-4316-476F-AE65-75880AF363D3}"/>
  </hyperlinks>
  <pageMargins left="0.75" right="0.75" top="1" bottom="1" header="0.5" footer="0.5"/>
  <pageSetup orientation="portrait" r:id="rId6"/>
  <headerFooter alignWithMargins="0"/>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03F17B-E44B-4B5D-B33E-50B867B8FC42}">
  <dimension ref="A1:C48"/>
  <sheetViews>
    <sheetView showGridLines="0" workbookViewId="0">
      <selection activeCell="A2" sqref="A2"/>
    </sheetView>
  </sheetViews>
  <sheetFormatPr defaultRowHeight="14.25" x14ac:dyDescent="0.2"/>
  <cols>
    <col min="1" max="1" width="2.5" style="66" customWidth="1"/>
    <col min="2" max="2" width="62.625" style="66" customWidth="1"/>
    <col min="3" max="3" width="19.5" style="67" customWidth="1"/>
    <col min="4" max="16384" width="9" style="67"/>
  </cols>
  <sheetData>
    <row r="1" spans="1:3" s="55" customFormat="1" ht="32.1" customHeight="1" x14ac:dyDescent="0.2">
      <c r="A1" s="52"/>
      <c r="B1" s="53" t="s">
        <v>63</v>
      </c>
      <c r="C1" s="54"/>
    </row>
    <row r="2" spans="1:3" s="55" customFormat="1" ht="15" x14ac:dyDescent="0.2">
      <c r="A2" s="56"/>
      <c r="B2" s="57"/>
      <c r="C2" s="58"/>
    </row>
    <row r="3" spans="1:3" s="55" customFormat="1" ht="15" x14ac:dyDescent="0.2">
      <c r="A3" s="56"/>
      <c r="B3" s="68" t="s">
        <v>64</v>
      </c>
      <c r="C3" s="58"/>
    </row>
    <row r="4" spans="1:3" s="55" customFormat="1" x14ac:dyDescent="0.2">
      <c r="A4" s="56"/>
      <c r="B4" s="59" t="s">
        <v>73</v>
      </c>
      <c r="C4" s="58"/>
    </row>
    <row r="5" spans="1:3" s="55" customFormat="1" ht="15" x14ac:dyDescent="0.2">
      <c r="A5" s="56"/>
      <c r="B5" s="60"/>
      <c r="C5" s="58"/>
    </row>
    <row r="6" spans="1:3" s="55" customFormat="1" ht="15.75" x14ac:dyDescent="0.25">
      <c r="A6" s="56"/>
      <c r="B6" s="61" t="s">
        <v>77</v>
      </c>
      <c r="C6" s="58"/>
    </row>
    <row r="7" spans="1:3" s="55" customFormat="1" ht="15" x14ac:dyDescent="0.2">
      <c r="A7" s="56"/>
      <c r="B7" s="60"/>
      <c r="C7" s="58"/>
    </row>
    <row r="8" spans="1:3" s="55" customFormat="1" ht="30" x14ac:dyDescent="0.2">
      <c r="A8" s="56"/>
      <c r="B8" s="60" t="s">
        <v>75</v>
      </c>
      <c r="C8" s="58"/>
    </row>
    <row r="9" spans="1:3" s="55" customFormat="1" ht="15" x14ac:dyDescent="0.2">
      <c r="A9" s="56"/>
      <c r="B9" s="60"/>
      <c r="C9" s="58"/>
    </row>
    <row r="10" spans="1:3" s="55" customFormat="1" ht="30" x14ac:dyDescent="0.2">
      <c r="A10" s="56"/>
      <c r="B10" s="60" t="s">
        <v>65</v>
      </c>
      <c r="C10" s="58"/>
    </row>
    <row r="11" spans="1:3" s="55" customFormat="1" ht="15" x14ac:dyDescent="0.2">
      <c r="A11" s="56"/>
      <c r="B11" s="60"/>
      <c r="C11" s="58"/>
    </row>
    <row r="12" spans="1:3" s="55" customFormat="1" ht="30" x14ac:dyDescent="0.2">
      <c r="A12" s="56"/>
      <c r="B12" s="60" t="s">
        <v>66</v>
      </c>
      <c r="C12" s="58"/>
    </row>
    <row r="13" spans="1:3" s="55" customFormat="1" ht="15" x14ac:dyDescent="0.2">
      <c r="A13" s="56"/>
      <c r="B13" s="60"/>
      <c r="C13" s="58"/>
    </row>
    <row r="14" spans="1:3" s="55" customFormat="1" ht="15.75" x14ac:dyDescent="0.25">
      <c r="A14" s="56"/>
      <c r="B14" s="61" t="s">
        <v>76</v>
      </c>
      <c r="C14" s="58"/>
    </row>
    <row r="15" spans="1:3" s="55" customFormat="1" ht="15" x14ac:dyDescent="0.2">
      <c r="A15" s="56"/>
      <c r="B15" s="62" t="s">
        <v>78</v>
      </c>
      <c r="C15" s="58"/>
    </row>
    <row r="16" spans="1:3" s="55" customFormat="1" ht="15" x14ac:dyDescent="0.2">
      <c r="A16" s="56"/>
      <c r="B16" s="63"/>
      <c r="C16" s="58"/>
    </row>
    <row r="17" spans="1:3" s="55" customFormat="1" ht="15" x14ac:dyDescent="0.2">
      <c r="A17" s="56"/>
      <c r="B17" s="64" t="s">
        <v>74</v>
      </c>
      <c r="C17" s="58"/>
    </row>
    <row r="18" spans="1:3" s="55" customFormat="1" x14ac:dyDescent="0.2">
      <c r="A18" s="56"/>
      <c r="B18" s="56"/>
      <c r="C18" s="58"/>
    </row>
    <row r="19" spans="1:3" s="55" customFormat="1" x14ac:dyDescent="0.2">
      <c r="A19" s="56"/>
      <c r="B19" s="56"/>
      <c r="C19" s="58"/>
    </row>
    <row r="20" spans="1:3" s="55" customFormat="1" x14ac:dyDescent="0.2">
      <c r="A20" s="65"/>
      <c r="B20" s="65"/>
    </row>
    <row r="21" spans="1:3" s="55" customFormat="1" x14ac:dyDescent="0.2">
      <c r="A21" s="65"/>
      <c r="B21" s="65"/>
    </row>
    <row r="22" spans="1:3" s="55" customFormat="1" x14ac:dyDescent="0.2">
      <c r="A22" s="65"/>
      <c r="B22" s="65"/>
    </row>
    <row r="23" spans="1:3" s="55" customFormat="1" x14ac:dyDescent="0.2">
      <c r="A23" s="65"/>
      <c r="B23" s="65"/>
    </row>
    <row r="24" spans="1:3" s="55" customFormat="1" x14ac:dyDescent="0.2">
      <c r="A24" s="65"/>
      <c r="B24" s="65"/>
    </row>
    <row r="25" spans="1:3" s="55" customFormat="1" x14ac:dyDescent="0.2">
      <c r="A25" s="65"/>
      <c r="B25" s="65"/>
    </row>
    <row r="26" spans="1:3" s="55" customFormat="1" x14ac:dyDescent="0.2">
      <c r="A26" s="65"/>
      <c r="B26" s="65"/>
    </row>
    <row r="27" spans="1:3" s="55" customFormat="1" x14ac:dyDescent="0.2">
      <c r="A27" s="65"/>
      <c r="B27" s="65"/>
    </row>
    <row r="28" spans="1:3" s="55" customFormat="1" x14ac:dyDescent="0.2">
      <c r="A28" s="65"/>
      <c r="B28" s="65"/>
    </row>
    <row r="29" spans="1:3" s="55" customFormat="1" x14ac:dyDescent="0.2">
      <c r="A29" s="65"/>
      <c r="B29" s="65"/>
    </row>
    <row r="30" spans="1:3" s="55" customFormat="1" x14ac:dyDescent="0.2">
      <c r="A30" s="65"/>
      <c r="B30" s="65"/>
    </row>
    <row r="31" spans="1:3" s="55" customFormat="1" x14ac:dyDescent="0.2">
      <c r="A31" s="65"/>
      <c r="B31" s="65"/>
    </row>
    <row r="32" spans="1:3" s="55" customFormat="1" x14ac:dyDescent="0.2">
      <c r="A32" s="65"/>
      <c r="B32" s="65"/>
    </row>
    <row r="33" spans="1:2" s="55" customFormat="1" x14ac:dyDescent="0.2">
      <c r="A33" s="65"/>
      <c r="B33" s="65"/>
    </row>
    <row r="34" spans="1:2" s="55" customFormat="1" x14ac:dyDescent="0.2">
      <c r="A34" s="65"/>
      <c r="B34" s="65"/>
    </row>
    <row r="35" spans="1:2" s="55" customFormat="1" x14ac:dyDescent="0.2">
      <c r="A35" s="65"/>
      <c r="B35" s="65"/>
    </row>
    <row r="36" spans="1:2" s="55" customFormat="1" x14ac:dyDescent="0.2">
      <c r="A36" s="65"/>
      <c r="B36" s="65"/>
    </row>
    <row r="37" spans="1:2" s="55" customFormat="1" x14ac:dyDescent="0.2">
      <c r="A37" s="65"/>
      <c r="B37" s="65"/>
    </row>
    <row r="38" spans="1:2" s="55" customFormat="1" x14ac:dyDescent="0.2">
      <c r="A38" s="65"/>
      <c r="B38" s="65"/>
    </row>
    <row r="39" spans="1:2" s="55" customFormat="1" x14ac:dyDescent="0.2">
      <c r="A39" s="65"/>
      <c r="B39" s="65"/>
    </row>
    <row r="40" spans="1:2" s="55" customFormat="1" x14ac:dyDescent="0.2">
      <c r="A40" s="65"/>
      <c r="B40" s="65"/>
    </row>
    <row r="41" spans="1:2" s="55" customFormat="1" x14ac:dyDescent="0.2">
      <c r="A41" s="65"/>
      <c r="B41" s="65"/>
    </row>
    <row r="42" spans="1:2" s="55" customFormat="1" x14ac:dyDescent="0.2">
      <c r="A42" s="65"/>
      <c r="B42" s="65"/>
    </row>
    <row r="43" spans="1:2" s="55" customFormat="1" x14ac:dyDescent="0.2">
      <c r="A43" s="65"/>
      <c r="B43" s="65"/>
    </row>
    <row r="44" spans="1:2" s="55" customFormat="1" x14ac:dyDescent="0.2">
      <c r="A44" s="65"/>
      <c r="B44" s="65"/>
    </row>
    <row r="45" spans="1:2" s="55" customFormat="1" x14ac:dyDescent="0.2">
      <c r="A45" s="65"/>
      <c r="B45" s="65"/>
    </row>
    <row r="46" spans="1:2" s="55" customFormat="1" x14ac:dyDescent="0.2">
      <c r="A46" s="65"/>
      <c r="B46" s="65"/>
    </row>
    <row r="47" spans="1:2" s="55" customFormat="1" x14ac:dyDescent="0.2">
      <c r="A47" s="65"/>
      <c r="B47" s="65"/>
    </row>
    <row r="48" spans="1:2" s="55" customFormat="1" x14ac:dyDescent="0.2">
      <c r="A48" s="65"/>
      <c r="B48" s="65"/>
    </row>
  </sheetData>
  <hyperlinks>
    <hyperlink ref="B15" r:id="rId1" xr:uid="{96BD449B-6F70-445B-A3B3-727002D51F12}"/>
    <hyperlink ref="B4" r:id="rId2" xr:uid="{81389246-54FB-41EA-BFC4-B05EE6860D95}"/>
  </hyperlinks>
  <pageMargins left="0.7" right="0.7" top="0.75" bottom="0.75" header="0.3" footer="0.3"/>
  <pageSetup orientation="portrait" r:id="rId3"/>
  <drawing r:id="rId4"/>
  <picture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147FF92DC7AB046A29E1CDE370BFE5B" ma:contentTypeVersion="10" ma:contentTypeDescription="Create a new document." ma:contentTypeScope="" ma:versionID="e2dc8456da2decf9bfde3d0d1f222e9c">
  <xsd:schema xmlns:xsd="http://www.w3.org/2001/XMLSchema" xmlns:xs="http://www.w3.org/2001/XMLSchema" xmlns:p="http://schemas.microsoft.com/office/2006/metadata/properties" xmlns:ns3="176515dc-5040-4ef0-af70-ea79ed948236" targetNamespace="http://schemas.microsoft.com/office/2006/metadata/properties" ma:root="true" ma:fieldsID="af045768ce507cd802d5a14955b19d2b" ns3:_="">
    <xsd:import namespace="176515dc-5040-4ef0-af70-ea79ed94823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6515dc-5040-4ef0-af70-ea79ed94823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9F5E17-FBB1-49E6-8D21-9AA5BB828A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76515dc-5040-4ef0-af70-ea79ed9482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BA4D2F7-26E2-4F72-9A15-135C2EA694E5}">
  <ds:schemaRefs>
    <ds:schemaRef ds:uri="http://purl.org/dc/elements/1.1/"/>
    <ds:schemaRef ds:uri="http://schemas.microsoft.com/office/2006/documentManagement/types"/>
    <ds:schemaRef ds:uri="http://purl.org/dc/terms/"/>
    <ds:schemaRef ds:uri="http://www.w3.org/XML/1998/namespace"/>
    <ds:schemaRef ds:uri="http://schemas.microsoft.com/office/infopath/2007/PartnerControls"/>
    <ds:schemaRef ds:uri="http://purl.org/dc/dcmitype/"/>
    <ds:schemaRef ds:uri="http://schemas.microsoft.com/office/2006/metadata/properties"/>
    <ds:schemaRef ds:uri="176515dc-5040-4ef0-af70-ea79ed948236"/>
    <ds:schemaRef ds:uri="http://schemas.openxmlformats.org/package/2006/metadata/core-properties"/>
  </ds:schemaRefs>
</ds:datastoreItem>
</file>

<file path=customXml/itemProps3.xml><?xml version="1.0" encoding="utf-8"?>
<ds:datastoreItem xmlns:ds="http://schemas.openxmlformats.org/officeDocument/2006/customXml" ds:itemID="{CAB96729-CFAE-46C1-B5B1-D347510F87E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Budget</vt:lpstr>
      <vt:lpstr>Help</vt:lpstr>
      <vt:lpstr>©</vt:lpstr>
      <vt:lpstr>Budget!Print_Area</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Personal Budget Spreadsheet</dc:title>
  <dc:creator>Vertex42.com</dc:creator>
  <dc:description>(c) 2008-2019 Vertex42 LLC. All Rights Reserved.</dc:description>
  <cp:lastModifiedBy>Riccardo Romeo</cp:lastModifiedBy>
  <cp:lastPrinted>2020-04-26T15:31:24Z</cp:lastPrinted>
  <dcterms:created xsi:type="dcterms:W3CDTF">2007-10-28T01:07:07Z</dcterms:created>
  <dcterms:modified xsi:type="dcterms:W3CDTF">2020-05-07T14:41:29Z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2008-2019 Vertex42 LLC</vt:lpwstr>
  </property>
  <property fmtid="{D5CDD505-2E9C-101B-9397-08002B2CF9AE}" pid="3" name="Source">
    <vt:lpwstr>https://www.vertex42.com/ExcelTemplates/personal-budget-spreadsheet.html</vt:lpwstr>
  </property>
  <property fmtid="{D5CDD505-2E9C-101B-9397-08002B2CF9AE}" pid="4" name="Version">
    <vt:lpwstr>1.1.4</vt:lpwstr>
  </property>
  <property fmtid="{D5CDD505-2E9C-101B-9397-08002B2CF9AE}" pid="5" name="ContentTypeId">
    <vt:lpwstr>0x010100E147FF92DC7AB046A29E1CDE370BFE5B</vt:lpwstr>
  </property>
</Properties>
</file>